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172\M.Kozik\Moje dokumenty\sesje\sesja 17\uchwaly\XVII 89 25 budżet\"/>
    </mc:Choice>
  </mc:AlternateContent>
  <xr:revisionPtr revIDLastSave="0" documentId="13_ncr:1_{C92B7F53-12D4-4FD1-8A85-1B62B28E3C3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załącznik_nr_1_2" sheetId="1" r:id="rId1"/>
    <sheet name="załącznik_nr_3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2" l="1"/>
  <c r="G91" i="2" s="1"/>
  <c r="I83" i="2"/>
  <c r="G83" i="2" s="1"/>
  <c r="F152" i="1"/>
  <c r="E152" i="1"/>
  <c r="E189" i="1"/>
  <c r="I68" i="2"/>
  <c r="I40" i="2"/>
  <c r="F20" i="1"/>
  <c r="E20" i="1"/>
  <c r="F150" i="1"/>
  <c r="E150" i="1"/>
  <c r="F50" i="1"/>
  <c r="F49" i="1" s="1"/>
  <c r="E50" i="1"/>
  <c r="E49" i="1" s="1"/>
  <c r="F187" i="1" l="1"/>
  <c r="F191" i="1"/>
  <c r="E191" i="1"/>
  <c r="E190" i="1" s="1"/>
  <c r="F112" i="1"/>
  <c r="E112" i="1"/>
  <c r="E111" i="1" s="1"/>
  <c r="F28" i="1"/>
  <c r="E28" i="1"/>
  <c r="E27" i="1" s="1"/>
  <c r="I24" i="2" l="1"/>
  <c r="F212" i="1"/>
  <c r="E212" i="1"/>
  <c r="F53" i="1"/>
  <c r="E53" i="1"/>
  <c r="F177" i="1"/>
  <c r="E177" i="1"/>
  <c r="F165" i="1"/>
  <c r="E165" i="1"/>
  <c r="F156" i="1"/>
  <c r="E156" i="1"/>
  <c r="F76" i="1"/>
  <c r="F75" i="1" s="1"/>
  <c r="F74" i="1" s="1"/>
  <c r="E76" i="1"/>
  <c r="E75" i="1" s="1"/>
  <c r="E74" i="1" s="1"/>
  <c r="F12" i="1"/>
  <c r="F11" i="1" s="1"/>
  <c r="F10" i="1" s="1"/>
  <c r="E12" i="1"/>
  <c r="E11" i="1" s="1"/>
  <c r="E10" i="1" s="1"/>
  <c r="F198" i="1" l="1"/>
  <c r="E198" i="1"/>
  <c r="F168" i="1"/>
  <c r="E168" i="1"/>
  <c r="E115" i="1"/>
  <c r="F115" i="1" l="1"/>
  <c r="F35" i="1"/>
  <c r="E35" i="1"/>
  <c r="F200" i="1"/>
  <c r="F197" i="1" s="1"/>
  <c r="E200" i="1"/>
  <c r="E197" i="1" s="1"/>
  <c r="F186" i="1"/>
  <c r="F185" i="1" s="1"/>
  <c r="E186" i="1"/>
  <c r="E185" i="1" s="1"/>
  <c r="F118" i="1"/>
  <c r="E118" i="1"/>
  <c r="E114" i="1" s="1"/>
  <c r="F123" i="1"/>
  <c r="F122" i="1" s="1"/>
  <c r="E123" i="1"/>
  <c r="E122" i="1" s="1"/>
  <c r="F42" i="1"/>
  <c r="F41" i="1" s="1"/>
  <c r="F38" i="1"/>
  <c r="E42" i="1"/>
  <c r="E41" i="1" s="1"/>
  <c r="E38" i="1"/>
  <c r="E110" i="1" l="1"/>
  <c r="F34" i="1"/>
  <c r="F26" i="1" s="1"/>
  <c r="F114" i="1"/>
  <c r="F110" i="1" s="1"/>
  <c r="E34" i="1"/>
  <c r="E26" i="1" s="1"/>
  <c r="F147" i="1" l="1"/>
  <c r="F146" i="1" s="1"/>
  <c r="F104" i="1"/>
  <c r="F103" i="1" s="1"/>
  <c r="F102" i="1" s="1"/>
  <c r="E104" i="1"/>
  <c r="E103" i="1" s="1"/>
  <c r="E102" i="1" s="1"/>
  <c r="F100" i="1" l="1"/>
  <c r="F99" i="1" s="1"/>
  <c r="E100" i="1"/>
  <c r="E99" i="1" s="1"/>
  <c r="E142" i="1"/>
  <c r="E141" i="1" s="1"/>
  <c r="F141" i="1"/>
  <c r="E147" i="1"/>
  <c r="E146" i="1" s="1"/>
  <c r="F47" i="1"/>
  <c r="F46" i="1" s="1"/>
  <c r="F45" i="1" s="1"/>
  <c r="E47" i="1"/>
  <c r="E46" i="1" s="1"/>
  <c r="E45" i="1" s="1"/>
  <c r="F80" i="1"/>
  <c r="F79" i="1" s="1"/>
  <c r="F78" i="1" s="1"/>
  <c r="E80" i="1"/>
  <c r="E79" i="1" s="1"/>
  <c r="E78" i="1" s="1"/>
  <c r="E92" i="1"/>
  <c r="E89" i="1" s="1"/>
  <c r="F89" i="1"/>
  <c r="F84" i="1"/>
  <c r="F83" i="1" s="1"/>
  <c r="F82" i="1" s="1"/>
  <c r="E84" i="1"/>
  <c r="E83" i="1" l="1"/>
  <c r="E82" i="1" s="1"/>
  <c r="E140" i="1"/>
  <c r="E139" i="1" s="1"/>
  <c r="F140" i="1"/>
  <c r="F139" i="1" s="1"/>
  <c r="F22" i="1"/>
  <c r="E22" i="1"/>
  <c r="E19" i="1" s="1"/>
  <c r="F16" i="1"/>
  <c r="F15" i="1" s="1"/>
  <c r="F14" i="1" s="1"/>
  <c r="E16" i="1"/>
  <c r="E15" i="1" s="1"/>
  <c r="E14" i="1" s="1"/>
  <c r="E9" i="1" l="1"/>
  <c r="F8" i="1"/>
  <c r="F7" i="1" s="1"/>
  <c r="E8" i="1" l="1"/>
  <c r="E7" i="1" s="1"/>
  <c r="I106" i="2"/>
  <c r="I157" i="2"/>
  <c r="I155" i="2"/>
  <c r="I163" i="2" s="1"/>
  <c r="I153" i="2"/>
  <c r="I148" i="2"/>
  <c r="G148" i="2" s="1"/>
  <c r="I144" i="2"/>
  <c r="G144" i="2" s="1"/>
  <c r="I141" i="2"/>
  <c r="I140" i="2" s="1"/>
  <c r="G140" i="2" s="1"/>
  <c r="I136" i="2"/>
  <c r="G136" i="2" s="1"/>
  <c r="I132" i="2"/>
  <c r="G132" i="2" s="1"/>
  <c r="I128" i="2"/>
  <c r="G128" i="2" s="1"/>
  <c r="I115" i="2"/>
  <c r="G115" i="2" s="1"/>
  <c r="I112" i="2"/>
  <c r="I111" i="2" s="1"/>
  <c r="G111" i="2" s="1"/>
  <c r="I107" i="2"/>
  <c r="G107" i="2" s="1"/>
  <c r="I103" i="2"/>
  <c r="G103" i="2" s="1"/>
  <c r="I99" i="2"/>
  <c r="G99" i="2" s="1"/>
  <c r="I95" i="2"/>
  <c r="G95" i="2" s="1"/>
  <c r="I87" i="2"/>
  <c r="G87" i="2" s="1"/>
  <c r="I79" i="2"/>
  <c r="G79" i="2" s="1"/>
  <c r="I75" i="2"/>
  <c r="G75" i="2" s="1"/>
  <c r="I73" i="2"/>
  <c r="I72" i="2"/>
  <c r="I67" i="2"/>
  <c r="G67" i="2" s="1"/>
  <c r="I56" i="2"/>
  <c r="I55" i="2" s="1"/>
  <c r="G55" i="2" s="1"/>
  <c r="I53" i="2"/>
  <c r="I52" i="2"/>
  <c r="I47" i="2"/>
  <c r="G47" i="2" s="1"/>
  <c r="I43" i="2"/>
  <c r="G43" i="2" s="1"/>
  <c r="I39" i="2"/>
  <c r="G39" i="2" s="1"/>
  <c r="I35" i="2"/>
  <c r="G35" i="2" s="1"/>
  <c r="I31" i="2"/>
  <c r="G31" i="2" s="1"/>
  <c r="I27" i="2"/>
  <c r="G27" i="2" s="1"/>
  <c r="I23" i="2"/>
  <c r="G23" i="2" s="1"/>
  <c r="I19" i="2"/>
  <c r="G19" i="2" s="1"/>
  <c r="I15" i="2"/>
  <c r="G15" i="2" s="1"/>
  <c r="I11" i="2"/>
  <c r="G11" i="2" s="1"/>
  <c r="I161" i="2" l="1"/>
  <c r="I162" i="2"/>
  <c r="I71" i="2"/>
  <c r="G71" i="2" s="1"/>
  <c r="I152" i="2"/>
  <c r="G152" i="2" s="1"/>
  <c r="I156" i="2"/>
  <c r="I51" i="2"/>
  <c r="G51" i="2" s="1"/>
  <c r="I160" i="2" l="1"/>
  <c r="G156" i="2"/>
  <c r="G160" i="2" s="1"/>
  <c r="F19" i="1"/>
  <c r="F18" i="1" s="1"/>
  <c r="F52" i="1" s="1"/>
  <c r="E18" i="1"/>
  <c r="E52" i="1" s="1"/>
  <c r="F72" i="1"/>
  <c r="F71" i="1" s="1"/>
  <c r="F70" i="1" s="1"/>
  <c r="E72" i="1"/>
  <c r="F174" i="1"/>
  <c r="F173" i="1" s="1"/>
  <c r="E174" i="1"/>
  <c r="E173" i="1" s="1"/>
  <c r="F180" i="1"/>
  <c r="E180" i="1"/>
  <c r="E159" i="1"/>
  <c r="F54" i="1" l="1"/>
  <c r="E71" i="1"/>
  <c r="E70" i="1" s="1"/>
  <c r="F207" i="1"/>
  <c r="E207" i="1"/>
  <c r="E171" i="1"/>
  <c r="E164" i="1" s="1"/>
  <c r="F159" i="1"/>
  <c r="E155" i="1" l="1"/>
  <c r="E176" i="1"/>
  <c r="E154" i="1" l="1"/>
  <c r="F206" i="1"/>
  <c r="F189" i="1" s="1"/>
  <c r="F171" i="1"/>
  <c r="F164" i="1" l="1"/>
  <c r="F155" i="1" l="1"/>
  <c r="E206" i="1" l="1"/>
  <c r="F176" i="1"/>
  <c r="F154" i="1" s="1"/>
  <c r="F211" i="1" s="1"/>
  <c r="E211" i="1" l="1"/>
  <c r="F213" i="1" s="1"/>
  <c r="F215" i="1" s="1"/>
</calcChain>
</file>

<file path=xl/sharedStrings.xml><?xml version="1.0" encoding="utf-8"?>
<sst xmlns="http://schemas.openxmlformats.org/spreadsheetml/2006/main" count="502" uniqueCount="147">
  <si>
    <t>§</t>
  </si>
  <si>
    <t>DOCHODY</t>
  </si>
  <si>
    <t xml:space="preserve">Dział </t>
  </si>
  <si>
    <t xml:space="preserve">Rozdział </t>
  </si>
  <si>
    <t xml:space="preserve">Nazwa </t>
  </si>
  <si>
    <t xml:space="preserve">Zwiększenie </t>
  </si>
  <si>
    <t xml:space="preserve">Zmniejszenie </t>
  </si>
  <si>
    <t xml:space="preserve">Razem dochody </t>
  </si>
  <si>
    <t xml:space="preserve">                                                                                                                   </t>
  </si>
  <si>
    <t xml:space="preserve">WYDATKI </t>
  </si>
  <si>
    <t xml:space="preserve"> Załącznik Nr  1  do Uchwały</t>
  </si>
  <si>
    <t xml:space="preserve"> Rady  Powiatu  Świdwińskiego </t>
  </si>
  <si>
    <t xml:space="preserve"> Załącznik Nr  2  do Uchwały</t>
  </si>
  <si>
    <t>OŚWIATA I WYCHOWANIE</t>
  </si>
  <si>
    <t>EDUKACYJNA OPIEKA WYCHOWAWCZA</t>
  </si>
  <si>
    <t>w tym na wydatki inwestycyjne</t>
  </si>
  <si>
    <t>w tym dochody majątkowe</t>
  </si>
  <si>
    <t>Zespół Szkół Rolniczych CKZ w Świdwinie</t>
  </si>
  <si>
    <t>Internaty i bursy szkolne</t>
  </si>
  <si>
    <t>Technika</t>
  </si>
  <si>
    <t>Pozostała działalność</t>
  </si>
  <si>
    <t>Zespół Szkół w Połczynie Zdroju</t>
  </si>
  <si>
    <t>Zespół Szkół w Świdwinie</t>
  </si>
  <si>
    <t>Zespół Placówek Oświatowych w Połczynie Zdroju</t>
  </si>
  <si>
    <t>Starostwo Powiatowe w Świdwinie</t>
  </si>
  <si>
    <t>Zakup usług pozostałych</t>
  </si>
  <si>
    <t>Zakup materiałów i wyposażenia</t>
  </si>
  <si>
    <t>Wynagrodzenia osobowe pracowników</t>
  </si>
  <si>
    <t>Składki na ubezpieczenia społeczne</t>
  </si>
  <si>
    <t>Licea ogólnokształcące</t>
  </si>
  <si>
    <t>Zakup energii</t>
  </si>
  <si>
    <t>Składki na Fundusz Pracy</t>
  </si>
  <si>
    <t>Wynagrodzenia osobowe nauczycieli</t>
  </si>
  <si>
    <t>Wynagrodzenia bezosobowe</t>
  </si>
  <si>
    <t xml:space="preserve">Zakup usług pozostałych </t>
  </si>
  <si>
    <t>0 830</t>
  </si>
  <si>
    <t>Wpływy z usług</t>
  </si>
  <si>
    <t>Zakup usług remontowych</t>
  </si>
  <si>
    <t>Wydatki osobowe niezaliczone do wynagrodzeń</t>
  </si>
  <si>
    <t>Podróże służbowe krajowe</t>
  </si>
  <si>
    <t>Różne opłaty i składki</t>
  </si>
  <si>
    <t>Odpis na ZFŚS</t>
  </si>
  <si>
    <t>Podatek od towarów i usług (VAT)</t>
  </si>
  <si>
    <t xml:space="preserve">Branżowe szkoły I stopnia </t>
  </si>
  <si>
    <t xml:space="preserve">Branżowe szkoły II stopnia </t>
  </si>
  <si>
    <t xml:space="preserve">Starostwo Powiatowe w Świdwinie </t>
  </si>
  <si>
    <t>POMOC SPOŁECZNA</t>
  </si>
  <si>
    <t>Domy pomocy społecznej</t>
  </si>
  <si>
    <t>Dom Pomocy Społecznej w Krzecku</t>
  </si>
  <si>
    <t>Załącznik Nr 3 do Uchwały</t>
  </si>
  <si>
    <t>Rady Powiatu Świdwińskiego</t>
  </si>
  <si>
    <t>Zadania inwestycyjne do realizacji w 2025 roku</t>
  </si>
  <si>
    <t>Jednostka</t>
  </si>
  <si>
    <t>Plan na 2025r.</t>
  </si>
  <si>
    <t>Nazwa zadania</t>
  </si>
  <si>
    <t>organizacyjna</t>
  </si>
  <si>
    <t>Okres</t>
  </si>
  <si>
    <t xml:space="preserve">Łączne </t>
  </si>
  <si>
    <t>Źródła</t>
  </si>
  <si>
    <t>Lp.</t>
  </si>
  <si>
    <t>Dział</t>
  </si>
  <si>
    <t>Rozdział</t>
  </si>
  <si>
    <t xml:space="preserve">inwestycyjnego </t>
  </si>
  <si>
    <t>realizująca program</t>
  </si>
  <si>
    <t>realizacji</t>
  </si>
  <si>
    <t>nakłady</t>
  </si>
  <si>
    <t>finansowania</t>
  </si>
  <si>
    <t>lub koordynująca</t>
  </si>
  <si>
    <t>finansowe</t>
  </si>
  <si>
    <t>wykonanie programu</t>
  </si>
  <si>
    <t>(w zł)</t>
  </si>
  <si>
    <t>Remont drogi powiatowej nr 1082Z na odcinku Kluczkowo-Bierzwnica</t>
  </si>
  <si>
    <t>Powiatowy Zarząd Dróg w Świdwinie</t>
  </si>
  <si>
    <t>OGÓŁEM:</t>
  </si>
  <si>
    <t xml:space="preserve">środki własne </t>
  </si>
  <si>
    <t>środki pomocowe</t>
  </si>
  <si>
    <t>inne środki</t>
  </si>
  <si>
    <t>Przebudowa obiektu mostowego nr JNI 06030064 przez rzekę Mogilicę w ciągu drogi powiatowej nr 1061Z Rąbino-Sława-Bierzwnica w km 3+505 w m. Lipie</t>
  </si>
  <si>
    <t>Zakupy majątkowe</t>
  </si>
  <si>
    <t xml:space="preserve">Rozbudowa Regionalnej Infrastruktury Informacji Przestrzennej </t>
  </si>
  <si>
    <t>Wydatki inwestycyjne - dokumentacje, nadzory</t>
  </si>
  <si>
    <t>Nadzór autorski - rozbudowa HIPERBAZY ZSR CKZ w Świdwinie</t>
  </si>
  <si>
    <t>Montaż klimatyzacji w budynku Starostwa Powiatowego III piętro</t>
  </si>
  <si>
    <t>Zwiększenie jakości i dostępności usług publicznych ZSR CKZ w Świdwinie</t>
  </si>
  <si>
    <t>Wymiana windy w budynku Starostwa Powiatowego</t>
  </si>
  <si>
    <t>Wydzielenie klatki ppoż. w budynku Starostwa Powiatowego</t>
  </si>
  <si>
    <t>Zwiększenie efektywności energetycznej w budynku Poradni PP w Świdwinie poprzez termomodernizację i wymianę źródła ciepła</t>
  </si>
  <si>
    <t>Poprawa jakości usług medycznych w szpitalu w Połczynie-Zdroju</t>
  </si>
  <si>
    <t>Remont dachu zabytkowego szpitala w Połczynie Zdroju</t>
  </si>
  <si>
    <t>Adaptacja terenów zurbanizowanych do zmian klimatu</t>
  </si>
  <si>
    <t>Zakup samochodu "mikrobus" do przewozu osób niepełnosprawnych dla DPS w Modrzewcu</t>
  </si>
  <si>
    <t>Zakupy majątkowe w ramach projektu "Wybierz przyszłość dla Rodziny Plus"</t>
  </si>
  <si>
    <t>Powiatowe Centrum Pomocy Rodzinie               w Świdwinie</t>
  </si>
  <si>
    <t>Likwidacja barier transportowych - zakup samochodu dla CPOW Świdwin</t>
  </si>
  <si>
    <t>Rewitalizacja iglicy kościoła pw. MBNP w Świdwinie</t>
  </si>
  <si>
    <t>Budowa boiska trawiastego wraz z infrastrukturą towarzyszącą przy ZSR CKZ w Świdwinie</t>
  </si>
  <si>
    <t>Poprawa infrastruktury sportowej na terenie szkół Powiatu Świdwińskiego</t>
  </si>
  <si>
    <t xml:space="preserve">RAZEM </t>
  </si>
  <si>
    <t>Remont nawierzchni bitumicznej drogi powiatowej Nr 1082Z na odcinku Psary - Kluczkowo o dł. 4890m.</t>
  </si>
  <si>
    <t>Zwiększenie jakości i dostępności usług publicznych poprzez doposażenie Centrum Nauki Cordis w Świdwinie - budowa przepompowni przeciw zalewowej</t>
  </si>
  <si>
    <t>Wykonanie hydroizolacji w Zespole Szkół w Połczynie Zdroju</t>
  </si>
  <si>
    <t>Dokumentacja projektowa budowy wieży radiowej na potrzeby KP PSP w Świdwinie</t>
  </si>
  <si>
    <t>Komenda Powiatowa Państwowej Straży Pożarnej w Świdwinie</t>
  </si>
  <si>
    <t xml:space="preserve">Rozbudowa monitoringu elektronicznego na terenie szkoły </t>
  </si>
  <si>
    <t>Rozbudowa ogrodzenia szkoły wokół nowo budowanego boiska</t>
  </si>
  <si>
    <t>Tworzenie mieszkań treningowych lub wspomaganych dla osób niepełnosprawnych</t>
  </si>
  <si>
    <t>Termomodernizacja budynku mieszkalnego przy ulicy Wojska Polskiego 27 w Świdwinie</t>
  </si>
  <si>
    <t>RÓŻNE ROZLICZENIA</t>
  </si>
  <si>
    <t>Środki na uzupełnienie dochodów powiatów</t>
  </si>
  <si>
    <t>OCHONA ZDROWIA</t>
  </si>
  <si>
    <t xml:space="preserve">Starostwo Powiatowe w Świdwinie - Poprawa jakości usług medycznych w szpitalu </t>
  </si>
  <si>
    <t>Środki otrzymane z Rządowego Funduszu Polski Ład: Program Inwestycji Strategicznych na realizację zadań inwestycyjnych</t>
  </si>
  <si>
    <t>Dom Pomocy Społecznej w Modrzewcu</t>
  </si>
  <si>
    <t>Rezerwa na uzupełnienie dochodów jednostek samorządu terytorialnego</t>
  </si>
  <si>
    <t>0 750</t>
  </si>
  <si>
    <t>0 960</t>
  </si>
  <si>
    <t>Wpływy z otrzymanych spadków, zapisów i darowizn w postaci pieniężnej</t>
  </si>
  <si>
    <t>Wpływy z najmu i dzierżawy składników majątkowych Skarbu Państwa, jednostek samorządu terytorialnego lub innych jednostek zaliczanych do sektora finansów publicznych</t>
  </si>
  <si>
    <t>Wydatki na zakupy inwestycyjne jednostek budżetowych</t>
  </si>
  <si>
    <t>TRANSPORT I ŁĄCZNOŚĆ</t>
  </si>
  <si>
    <t>Drogi publiczne powiatowe</t>
  </si>
  <si>
    <t>Zakup środków żywności</t>
  </si>
  <si>
    <t>Wydatki jednostek poniesione ze środków z Rządowego Funduszu Polski Ład: Program Inwestycji Strategicznych na realizację zadań inwestycyjnych</t>
  </si>
  <si>
    <t xml:space="preserve">RODZINA </t>
  </si>
  <si>
    <t xml:space="preserve">Rodziny zastępcze </t>
  </si>
  <si>
    <t xml:space="preserve">Wpływy z wpłat gmin i powiatów na rzecz innych jednostek samorządu terytorialnego oraz związków gmin, związków powiatów  na dofinansowanie zadań bieżących </t>
  </si>
  <si>
    <t>Powiatowe Centrum Pomocy Rodzinie w Świdwinie</t>
  </si>
  <si>
    <t>Świadczenia społeczne</t>
  </si>
  <si>
    <t>Zakup usług przez jednostki samorządu terytorialnego od innych jedn.sam.terytorialnego</t>
  </si>
  <si>
    <t>Działalność placówek opiekuńczo - wychowawczych</t>
  </si>
  <si>
    <t>Powiatowe centra pomocy rodzinie</t>
  </si>
  <si>
    <t>POZOSTAŁE ZADANIA W ZAKRESIE POLITYKI SPOŁECZNEJ</t>
  </si>
  <si>
    <t>0 970</t>
  </si>
  <si>
    <t>Wpływy z różnych dochodów</t>
  </si>
  <si>
    <t>Domy wczasów dziecięcych</t>
  </si>
  <si>
    <t xml:space="preserve">Dodatkowe zwiększenie </t>
  </si>
  <si>
    <t>Razem wydatki</t>
  </si>
  <si>
    <t>Stypendia dla uczniów</t>
  </si>
  <si>
    <t>Zakup towarów (w szczególności materiałów, leków, żywności) w związku z pomocą obywatelom Ukrainy</t>
  </si>
  <si>
    <t>Zakup leków, wyrobów medycznych i produktów biobójczych</t>
  </si>
  <si>
    <t>Specjalne ośrodki szkolno - wychowawcze</t>
  </si>
  <si>
    <t>Zespół Placówek Specjalnych w Sławoborzu</t>
  </si>
  <si>
    <t>Placówki opiekuńczo - wychowawcze</t>
  </si>
  <si>
    <t>Centrum Placówek Opiekuńczo - Wychowawczych w Świdwinie</t>
  </si>
  <si>
    <t>Opracowanie projektu budowy "Powiatowego magazynu przeciwpowodziowego oraz zasobów ochrony ludności"</t>
  </si>
  <si>
    <t xml:space="preserve"> Nr XVII/89/25 z dnia 30 października 2025r.</t>
  </si>
  <si>
    <t xml:space="preserve">  Nr XVII/89/25 z dnia 30 października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</si>
</sst>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.00;[Red]#,##0.0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u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u/>
      <sz val="11"/>
      <color rgb="FFFF0000"/>
      <name val="Calibri"/>
      <family val="2"/>
      <charset val="238"/>
      <scheme val="minor"/>
    </font>
    <font>
      <u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color rgb="FF0070C0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7" fillId="0" borderId="5" xfId="0" applyFont="1" applyBorder="1"/>
    <xf numFmtId="0" fontId="4" fillId="0" borderId="7" xfId="0" applyFont="1" applyBorder="1"/>
    <xf numFmtId="0" fontId="5" fillId="0" borderId="0" xfId="0" applyFont="1"/>
    <xf numFmtId="0" fontId="1" fillId="0" borderId="7" xfId="0" applyFont="1" applyBorder="1"/>
    <xf numFmtId="0" fontId="2" fillId="0" borderId="1" xfId="0" applyFont="1" applyBorder="1"/>
    <xf numFmtId="0" fontId="4" fillId="0" borderId="5" xfId="0" applyFont="1" applyBorder="1"/>
    <xf numFmtId="0" fontId="2" fillId="0" borderId="7" xfId="0" applyFont="1" applyBorder="1"/>
    <xf numFmtId="0" fontId="1" fillId="0" borderId="3" xfId="0" applyFont="1" applyBorder="1"/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0" xfId="0" applyFont="1" applyBorder="1"/>
    <xf numFmtId="0" fontId="4" fillId="0" borderId="10" xfId="0" applyFont="1" applyBorder="1"/>
    <xf numFmtId="0" fontId="2" fillId="0" borderId="8" xfId="0" applyFont="1" applyBorder="1"/>
    <xf numFmtId="0" fontId="7" fillId="0" borderId="0" xfId="0" applyFont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7" xfId="0" applyFont="1" applyBorder="1"/>
    <xf numFmtId="0" fontId="9" fillId="0" borderId="0" xfId="0" applyFont="1"/>
    <xf numFmtId="0" fontId="11" fillId="0" borderId="0" xfId="0" applyFont="1"/>
    <xf numFmtId="0" fontId="10" fillId="0" borderId="0" xfId="0" applyFont="1"/>
    <xf numFmtId="0" fontId="13" fillId="0" borderId="0" xfId="0" applyFont="1"/>
    <xf numFmtId="0" fontId="12" fillId="0" borderId="7" xfId="0" applyFont="1" applyBorder="1"/>
    <xf numFmtId="0" fontId="12" fillId="0" borderId="10" xfId="0" applyFont="1" applyBorder="1"/>
    <xf numFmtId="0" fontId="12" fillId="0" borderId="12" xfId="0" applyFont="1" applyBorder="1"/>
    <xf numFmtId="0" fontId="12" fillId="0" borderId="5" xfId="0" applyFont="1" applyBorder="1"/>
    <xf numFmtId="0" fontId="7" fillId="0" borderId="9" xfId="0" applyFont="1" applyBorder="1"/>
    <xf numFmtId="0" fontId="7" fillId="0" borderId="12" xfId="0" applyFont="1" applyBorder="1"/>
    <xf numFmtId="0" fontId="7" fillId="0" borderId="10" xfId="0" applyFont="1" applyBorder="1"/>
    <xf numFmtId="0" fontId="7" fillId="0" borderId="4" xfId="0" applyFont="1" applyBorder="1" applyAlignment="1">
      <alignment horizontal="left"/>
    </xf>
    <xf numFmtId="0" fontId="8" fillId="0" borderId="5" xfId="0" applyFont="1" applyBorder="1"/>
    <xf numFmtId="0" fontId="7" fillId="0" borderId="4" xfId="0" applyFont="1" applyBorder="1" applyAlignment="1">
      <alignment horizontal="center"/>
    </xf>
    <xf numFmtId="0" fontId="8" fillId="0" borderId="1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14" fillId="0" borderId="0" xfId="0" applyFont="1"/>
    <xf numFmtId="0" fontId="8" fillId="0" borderId="7" xfId="0" applyFont="1" applyBorder="1"/>
    <xf numFmtId="0" fontId="7" fillId="0" borderId="5" xfId="0" applyFont="1" applyBorder="1" applyAlignment="1">
      <alignment horizontal="left"/>
    </xf>
    <xf numFmtId="0" fontId="8" fillId="0" borderId="8" xfId="0" applyFont="1" applyBorder="1"/>
    <xf numFmtId="0" fontId="8" fillId="0" borderId="12" xfId="0" applyFont="1" applyBorder="1"/>
    <xf numFmtId="0" fontId="2" fillId="0" borderId="12" xfId="0" applyFont="1" applyBorder="1"/>
    <xf numFmtId="0" fontId="4" fillId="0" borderId="9" xfId="0" applyFont="1" applyBorder="1" applyAlignment="1">
      <alignment horizontal="center"/>
    </xf>
    <xf numFmtId="0" fontId="15" fillId="0" borderId="0" xfId="0" applyFont="1"/>
    <xf numFmtId="0" fontId="7" fillId="0" borderId="6" xfId="0" applyFont="1" applyBorder="1"/>
    <xf numFmtId="0" fontId="12" fillId="0" borderId="3" xfId="0" applyFont="1" applyBorder="1"/>
    <xf numFmtId="0" fontId="12" fillId="0" borderId="6" xfId="0" applyFont="1" applyBorder="1"/>
    <xf numFmtId="0" fontId="13" fillId="0" borderId="0" xfId="0" applyFont="1" applyAlignment="1">
      <alignment vertical="center"/>
    </xf>
    <xf numFmtId="0" fontId="2" fillId="0" borderId="3" xfId="0" applyFont="1" applyBorder="1"/>
    <xf numFmtId="0" fontId="8" fillId="0" borderId="11" xfId="0" applyFont="1" applyBorder="1"/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7" fillId="0" borderId="1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16" fillId="0" borderId="3" xfId="0" applyFont="1" applyBorder="1"/>
    <xf numFmtId="0" fontId="16" fillId="0" borderId="5" xfId="0" applyFont="1" applyBorder="1"/>
    <xf numFmtId="0" fontId="16" fillId="0" borderId="0" xfId="0" applyFont="1"/>
    <xf numFmtId="164" fontId="7" fillId="0" borderId="0" xfId="0" applyNumberFormat="1" applyFont="1"/>
    <xf numFmtId="0" fontId="8" fillId="0" borderId="1" xfId="0" applyFont="1" applyBorder="1" applyAlignment="1">
      <alignment vertical="center"/>
    </xf>
    <xf numFmtId="0" fontId="17" fillId="0" borderId="0" xfId="0" applyFont="1"/>
    <xf numFmtId="0" fontId="17" fillId="0" borderId="1" xfId="1" applyFont="1" applyBorder="1" applyAlignment="1">
      <alignment horizontal="center"/>
    </xf>
    <xf numFmtId="0" fontId="17" fillId="0" borderId="11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0" fontId="17" fillId="0" borderId="6" xfId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19" fillId="2" borderId="5" xfId="1" applyFont="1" applyFill="1" applyBorder="1" applyAlignment="1">
      <alignment vertical="center"/>
    </xf>
    <xf numFmtId="164" fontId="19" fillId="0" borderId="5" xfId="1" applyNumberFormat="1" applyFont="1" applyBorder="1" applyAlignment="1">
      <alignment vertical="center" wrapText="1"/>
    </xf>
    <xf numFmtId="0" fontId="17" fillId="2" borderId="5" xfId="1" applyFont="1" applyFill="1" applyBorder="1" applyAlignment="1">
      <alignment vertical="center"/>
    </xf>
    <xf numFmtId="164" fontId="17" fillId="0" borderId="5" xfId="2" applyNumberFormat="1" applyFont="1" applyBorder="1" applyAlignment="1">
      <alignment vertical="center"/>
    </xf>
    <xf numFmtId="164" fontId="17" fillId="0" borderId="0" xfId="0" applyNumberFormat="1" applyFont="1"/>
    <xf numFmtId="0" fontId="17" fillId="2" borderId="5" xfId="1" applyFont="1" applyFill="1" applyBorder="1" applyAlignment="1">
      <alignment vertical="center" wrapText="1"/>
    </xf>
    <xf numFmtId="164" fontId="17" fillId="0" borderId="5" xfId="1" applyNumberFormat="1" applyFont="1" applyBorder="1" applyAlignment="1">
      <alignment vertical="center" wrapText="1"/>
    </xf>
    <xf numFmtId="3" fontId="19" fillId="0" borderId="5" xfId="0" applyNumberFormat="1" applyFont="1" applyBorder="1" applyAlignment="1">
      <alignment vertical="center"/>
    </xf>
    <xf numFmtId="3" fontId="17" fillId="0" borderId="5" xfId="0" applyNumberFormat="1" applyFont="1" applyBorder="1" applyAlignment="1">
      <alignment vertical="center"/>
    </xf>
    <xf numFmtId="164" fontId="17" fillId="0" borderId="5" xfId="0" applyNumberFormat="1" applyFont="1" applyBorder="1" applyAlignment="1">
      <alignment vertical="center"/>
    </xf>
    <xf numFmtId="0" fontId="17" fillId="0" borderId="0" xfId="1" applyFont="1" applyAlignment="1">
      <alignment vertical="center" wrapText="1"/>
    </xf>
    <xf numFmtId="0" fontId="18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7" fillId="0" borderId="0" xfId="1" applyNumberFormat="1" applyFont="1" applyAlignment="1">
      <alignment vertical="center" wrapText="1"/>
    </xf>
    <xf numFmtId="0" fontId="17" fillId="0" borderId="0" xfId="1" applyFont="1" applyAlignment="1">
      <alignment vertical="center"/>
    </xf>
    <xf numFmtId="164" fontId="17" fillId="0" borderId="0" xfId="0" applyNumberFormat="1" applyFont="1" applyAlignment="1">
      <alignment vertical="center"/>
    </xf>
    <xf numFmtId="0" fontId="20" fillId="0" borderId="0" xfId="0" applyFont="1" applyAlignment="1">
      <alignment horizontal="center"/>
    </xf>
    <xf numFmtId="0" fontId="21" fillId="2" borderId="5" xfId="1" applyFont="1" applyFill="1" applyBorder="1" applyAlignment="1">
      <alignment vertical="center"/>
    </xf>
    <xf numFmtId="164" fontId="21" fillId="0" borderId="5" xfId="1" applyNumberFormat="1" applyFont="1" applyBorder="1" applyAlignment="1">
      <alignment vertical="center" wrapText="1"/>
    </xf>
    <xf numFmtId="0" fontId="21" fillId="2" borderId="5" xfId="1" applyFont="1" applyFill="1" applyBorder="1" applyAlignment="1">
      <alignment vertical="center" wrapText="1"/>
    </xf>
    <xf numFmtId="165" fontId="10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8" fillId="0" borderId="5" xfId="0" applyNumberFormat="1" applyFont="1" applyBorder="1"/>
    <xf numFmtId="165" fontId="12" fillId="0" borderId="5" xfId="0" applyNumberFormat="1" applyFont="1" applyBorder="1"/>
    <xf numFmtId="165" fontId="7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/>
    <xf numFmtId="165" fontId="16" fillId="0" borderId="0" xfId="0" applyNumberFormat="1" applyFont="1"/>
    <xf numFmtId="165" fontId="7" fillId="0" borderId="0" xfId="0" applyNumberFormat="1" applyFont="1"/>
    <xf numFmtId="165" fontId="15" fillId="0" borderId="0" xfId="0" applyNumberFormat="1" applyFont="1"/>
    <xf numFmtId="165" fontId="7" fillId="0" borderId="5" xfId="0" applyNumberFormat="1" applyFont="1" applyBorder="1"/>
    <xf numFmtId="165" fontId="7" fillId="0" borderId="3" xfId="0" applyNumberFormat="1" applyFont="1" applyBorder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165" fontId="7" fillId="0" borderId="1" xfId="0" applyNumberFormat="1" applyFont="1" applyBorder="1"/>
    <xf numFmtId="165" fontId="2" fillId="0" borderId="5" xfId="0" applyNumberFormat="1" applyFont="1" applyBorder="1"/>
    <xf numFmtId="165" fontId="4" fillId="0" borderId="5" xfId="0" applyNumberFormat="1" applyFont="1" applyBorder="1"/>
    <xf numFmtId="165" fontId="1" fillId="0" borderId="5" xfId="0" applyNumberFormat="1" applyFont="1" applyBorder="1"/>
    <xf numFmtId="165" fontId="4" fillId="0" borderId="3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5" fontId="1" fillId="0" borderId="9" xfId="0" applyNumberFormat="1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165" fontId="9" fillId="0" borderId="0" xfId="0" applyNumberFormat="1" applyFont="1"/>
    <xf numFmtId="165" fontId="0" fillId="0" borderId="0" xfId="0" applyNumberFormat="1"/>
    <xf numFmtId="165" fontId="2" fillId="0" borderId="5" xfId="0" applyNumberFormat="1" applyFont="1" applyBorder="1" applyAlignment="1">
      <alignment vertical="center"/>
    </xf>
    <xf numFmtId="165" fontId="0" fillId="0" borderId="0" xfId="0" applyNumberFormat="1" applyAlignment="1">
      <alignment vertical="center"/>
    </xf>
    <xf numFmtId="165" fontId="1" fillId="0" borderId="5" xfId="0" applyNumberFormat="1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right" vertical="center"/>
    </xf>
    <xf numFmtId="165" fontId="14" fillId="0" borderId="0" xfId="0" applyNumberFormat="1" applyFont="1"/>
    <xf numFmtId="165" fontId="11" fillId="0" borderId="0" xfId="0" applyNumberFormat="1" applyFont="1"/>
    <xf numFmtId="165" fontId="13" fillId="0" borderId="0" xfId="0" applyNumberFormat="1" applyFont="1"/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2" fillId="0" borderId="13" xfId="0" applyFont="1" applyBorder="1"/>
    <xf numFmtId="0" fontId="2" fillId="0" borderId="4" xfId="0" applyFont="1" applyBorder="1"/>
    <xf numFmtId="0" fontId="4" fillId="0" borderId="3" xfId="0" applyFont="1" applyBorder="1"/>
    <xf numFmtId="0" fontId="4" fillId="0" borderId="4" xfId="0" applyFont="1" applyBorder="1"/>
    <xf numFmtId="0" fontId="6" fillId="0" borderId="0" xfId="0" applyFont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165" fontId="2" fillId="0" borderId="3" xfId="0" applyNumberFormat="1" applyFont="1" applyBorder="1"/>
    <xf numFmtId="165" fontId="4" fillId="0" borderId="3" xfId="0" applyNumberFormat="1" applyFont="1" applyBorder="1"/>
    <xf numFmtId="165" fontId="1" fillId="0" borderId="3" xfId="0" applyNumberFormat="1" applyFont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164" fontId="13" fillId="0" borderId="0" xfId="0" applyNumberFormat="1" applyFont="1" applyAlignment="1">
      <alignment vertical="center"/>
    </xf>
    <xf numFmtId="0" fontId="7" fillId="0" borderId="12" xfId="0" applyFont="1" applyBorder="1" applyAlignment="1">
      <alignment horizontal="right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65" fontId="7" fillId="0" borderId="5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right"/>
    </xf>
    <xf numFmtId="0" fontId="8" fillId="0" borderId="5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6" xfId="0" applyFont="1" applyBorder="1"/>
    <xf numFmtId="0" fontId="4" fillId="0" borderId="12" xfId="0" applyFont="1" applyBorder="1" applyAlignment="1">
      <alignment horizontal="right"/>
    </xf>
    <xf numFmtId="0" fontId="1" fillId="0" borderId="6" xfId="0" applyFont="1" applyBorder="1"/>
    <xf numFmtId="0" fontId="1" fillId="0" borderId="9" xfId="0" applyFont="1" applyBorder="1" applyAlignment="1">
      <alignment horizontal="right"/>
    </xf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165" fontId="1" fillId="0" borderId="3" xfId="0" applyNumberFormat="1" applyFont="1" applyBorder="1"/>
    <xf numFmtId="165" fontId="1" fillId="0" borderId="9" xfId="0" applyNumberFormat="1" applyFont="1" applyBorder="1"/>
    <xf numFmtId="0" fontId="1" fillId="0" borderId="7" xfId="0" applyFont="1" applyBorder="1" applyAlignment="1">
      <alignment vertical="center"/>
    </xf>
    <xf numFmtId="0" fontId="1" fillId="0" borderId="14" xfId="0" applyFont="1" applyBorder="1"/>
    <xf numFmtId="0" fontId="1" fillId="0" borderId="10" xfId="0" applyFont="1" applyBorder="1" applyAlignment="1">
      <alignment vertical="center"/>
    </xf>
    <xf numFmtId="0" fontId="2" fillId="0" borderId="9" xfId="0" applyFont="1" applyBorder="1"/>
    <xf numFmtId="0" fontId="4" fillId="0" borderId="9" xfId="0" applyFont="1" applyBorder="1"/>
    <xf numFmtId="165" fontId="8" fillId="0" borderId="5" xfId="0" applyNumberFormat="1" applyFont="1" applyBorder="1" applyAlignment="1">
      <alignment vertical="center"/>
    </xf>
    <xf numFmtId="165" fontId="8" fillId="0" borderId="12" xfId="0" applyNumberFormat="1" applyFont="1" applyBorder="1"/>
    <xf numFmtId="0" fontId="8" fillId="0" borderId="1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2" fillId="0" borderId="5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3" fontId="16" fillId="0" borderId="0" xfId="0" applyNumberFormat="1" applyFont="1"/>
    <xf numFmtId="0" fontId="23" fillId="0" borderId="0" xfId="0" applyFont="1"/>
    <xf numFmtId="4" fontId="23" fillId="0" borderId="0" xfId="0" applyNumberFormat="1" applyFont="1"/>
    <xf numFmtId="0" fontId="22" fillId="3" borderId="15" xfId="0" applyFont="1" applyFill="1" applyBorder="1"/>
    <xf numFmtId="0" fontId="22" fillId="3" borderId="13" xfId="0" applyFont="1" applyFill="1" applyBorder="1"/>
    <xf numFmtId="165" fontId="22" fillId="3" borderId="5" xfId="0" applyNumberFormat="1" applyFont="1" applyFill="1" applyBorder="1"/>
    <xf numFmtId="165" fontId="7" fillId="0" borderId="12" xfId="0" applyNumberFormat="1" applyFont="1" applyBorder="1"/>
    <xf numFmtId="0" fontId="7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right"/>
    </xf>
    <xf numFmtId="0" fontId="1" fillId="0" borderId="12" xfId="0" applyFont="1" applyBorder="1" applyAlignment="1">
      <alignment horizontal="right" vertical="center"/>
    </xf>
    <xf numFmtId="0" fontId="8" fillId="0" borderId="9" xfId="0" applyFont="1" applyBorder="1"/>
    <xf numFmtId="0" fontId="8" fillId="0" borderId="4" xfId="0" applyFont="1" applyBorder="1"/>
    <xf numFmtId="3" fontId="13" fillId="0" borderId="0" xfId="0" applyNumberFormat="1" applyFont="1"/>
    <xf numFmtId="0" fontId="7" fillId="0" borderId="4" xfId="0" applyFont="1" applyBorder="1"/>
    <xf numFmtId="0" fontId="8" fillId="0" borderId="3" xfId="0" applyFont="1" applyBorder="1"/>
    <xf numFmtId="0" fontId="8" fillId="0" borderId="6" xfId="0" applyFont="1" applyBorder="1"/>
    <xf numFmtId="0" fontId="7" fillId="0" borderId="14" xfId="0" applyFont="1" applyBorder="1"/>
    <xf numFmtId="165" fontId="23" fillId="0" borderId="0" xfId="0" applyNumberFormat="1" applyFont="1"/>
    <xf numFmtId="0" fontId="5" fillId="0" borderId="0" xfId="0" applyFont="1" applyAlignment="1">
      <alignment vertical="center"/>
    </xf>
    <xf numFmtId="0" fontId="8" fillId="0" borderId="12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11" xfId="0" applyFont="1" applyBorder="1"/>
    <xf numFmtId="0" fontId="7" fillId="0" borderId="1" xfId="0" applyFont="1" applyBorder="1"/>
    <xf numFmtId="0" fontId="1" fillId="0" borderId="3" xfId="0" applyFont="1" applyBorder="1" applyAlignment="1">
      <alignment horizontal="right"/>
    </xf>
    <xf numFmtId="0" fontId="7" fillId="0" borderId="0" xfId="0" applyFont="1" applyAlignment="1">
      <alignment horizontal="left"/>
    </xf>
    <xf numFmtId="165" fontId="8" fillId="0" borderId="3" xfId="0" applyNumberFormat="1" applyFont="1" applyBorder="1"/>
    <xf numFmtId="165" fontId="7" fillId="0" borderId="0" xfId="0" applyNumberFormat="1" applyFont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6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5" xfId="0" applyFont="1" applyBorder="1" applyAlignment="1">
      <alignment horizontal="right"/>
    </xf>
    <xf numFmtId="0" fontId="1" fillId="0" borderId="9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0" fontId="2" fillId="0" borderId="11" xfId="0" applyFont="1" applyBorder="1"/>
    <xf numFmtId="0" fontId="17" fillId="0" borderId="1" xfId="1" applyFont="1" applyBorder="1" applyAlignment="1">
      <alignment vertical="center" wrapText="1"/>
    </xf>
    <xf numFmtId="0" fontId="17" fillId="0" borderId="7" xfId="1" applyFont="1" applyBorder="1" applyAlignment="1">
      <alignment vertical="center" wrapText="1"/>
    </xf>
    <xf numFmtId="0" fontId="17" fillId="0" borderId="3" xfId="1" applyFont="1" applyBorder="1" applyAlignment="1">
      <alignment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164" fontId="17" fillId="0" borderId="1" xfId="1" applyNumberFormat="1" applyFont="1" applyBorder="1" applyAlignment="1">
      <alignment vertical="center" wrapText="1"/>
    </xf>
    <xf numFmtId="164" fontId="17" fillId="0" borderId="7" xfId="1" applyNumberFormat="1" applyFont="1" applyBorder="1" applyAlignment="1">
      <alignment vertical="center" wrapText="1"/>
    </xf>
    <xf numFmtId="164" fontId="17" fillId="0" borderId="3" xfId="1" applyNumberFormat="1" applyFont="1" applyBorder="1" applyAlignment="1">
      <alignment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64" fontId="19" fillId="0" borderId="7" xfId="0" applyNumberFormat="1" applyFont="1" applyBorder="1" applyAlignment="1">
      <alignment horizontal="right" vertical="center" wrapText="1"/>
    </xf>
    <xf numFmtId="164" fontId="19" fillId="0" borderId="3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/>
    <xf numFmtId="0" fontId="17" fillId="0" borderId="3" xfId="0" applyFont="1" applyBorder="1"/>
    <xf numFmtId="0" fontId="7" fillId="0" borderId="0" xfId="0" applyFont="1" applyAlignment="1">
      <alignment horizontal="right" wrapText="1"/>
    </xf>
    <xf numFmtId="0" fontId="17" fillId="0" borderId="0" xfId="0" applyFont="1" applyAlignment="1">
      <alignment horizontal="right" wrapText="1"/>
    </xf>
    <xf numFmtId="0" fontId="8" fillId="0" borderId="0" xfId="0" applyFont="1" applyAlignment="1">
      <alignment horizontal="center"/>
    </xf>
  </cellXfs>
  <cellStyles count="3">
    <cellStyle name="Normalny" xfId="0" builtinId="0"/>
    <cellStyle name="Normalny 4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245"/>
  <sheetViews>
    <sheetView topLeftCell="A220" workbookViewId="0">
      <selection activeCell="F66" sqref="F66"/>
    </sheetView>
  </sheetViews>
  <sheetFormatPr defaultRowHeight="14.4"/>
  <cols>
    <col min="1" max="3" width="8.6640625" style="1" customWidth="1"/>
    <col min="4" max="4" width="78" style="1" customWidth="1"/>
    <col min="5" max="6" width="13.33203125" style="99" customWidth="1"/>
    <col min="7" max="7" width="9.109375" style="132"/>
    <col min="8" max="9" width="11.44140625" bestFit="1" customWidth="1"/>
  </cols>
  <sheetData>
    <row r="1" spans="1:255" s="26" customFormat="1">
      <c r="A1" s="28"/>
      <c r="B1" s="28"/>
      <c r="C1" s="28"/>
      <c r="D1" s="28"/>
      <c r="E1" s="97"/>
      <c r="F1" s="98" t="s">
        <v>10</v>
      </c>
      <c r="G1" s="131"/>
    </row>
    <row r="2" spans="1:255" s="26" customFormat="1">
      <c r="A2" s="28"/>
      <c r="B2" s="28"/>
      <c r="C2" s="28"/>
      <c r="D2" s="28"/>
      <c r="E2" s="97"/>
      <c r="F2" s="98" t="s">
        <v>11</v>
      </c>
      <c r="G2" s="131"/>
    </row>
    <row r="3" spans="1:255" s="26" customFormat="1">
      <c r="A3" s="28"/>
      <c r="B3" s="28"/>
      <c r="C3" s="28"/>
      <c r="D3" s="28"/>
      <c r="E3" s="97"/>
      <c r="F3" s="98" t="s">
        <v>146</v>
      </c>
      <c r="G3" s="131"/>
    </row>
    <row r="4" spans="1:255">
      <c r="D4" s="2" t="s">
        <v>1</v>
      </c>
    </row>
    <row r="5" spans="1:255">
      <c r="A5" s="4" t="s">
        <v>2</v>
      </c>
      <c r="B5" s="4" t="s">
        <v>3</v>
      </c>
      <c r="C5" s="4" t="s">
        <v>0</v>
      </c>
      <c r="D5" s="5" t="s">
        <v>4</v>
      </c>
      <c r="E5" s="100" t="s">
        <v>5</v>
      </c>
      <c r="F5" s="101" t="s">
        <v>6</v>
      </c>
    </row>
    <row r="6" spans="1:255">
      <c r="A6" s="6"/>
      <c r="B6" s="6"/>
      <c r="C6" s="6"/>
      <c r="D6" s="7"/>
      <c r="E6" s="102"/>
      <c r="F6" s="103"/>
    </row>
    <row r="7" spans="1:255" s="29" customFormat="1">
      <c r="A7" s="121">
        <v>758</v>
      </c>
      <c r="B7" s="121"/>
      <c r="C7" s="121"/>
      <c r="D7" s="122" t="s">
        <v>107</v>
      </c>
      <c r="E7" s="133">
        <f>E8</f>
        <v>1012788</v>
      </c>
      <c r="F7" s="133">
        <f>F8</f>
        <v>0</v>
      </c>
      <c r="G7" s="134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54"/>
    </row>
    <row r="8" spans="1:255" s="43" customFormat="1">
      <c r="A8" s="124"/>
      <c r="B8" s="125">
        <v>75835</v>
      </c>
      <c r="C8" s="121"/>
      <c r="D8" s="126" t="s">
        <v>113</v>
      </c>
      <c r="E8" s="133">
        <f>E9</f>
        <v>1012788</v>
      </c>
      <c r="F8" s="133">
        <f>F9</f>
        <v>0</v>
      </c>
      <c r="G8" s="134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</row>
    <row r="9" spans="1:255" s="43" customFormat="1" ht="16.5" customHeight="1">
      <c r="A9" s="127"/>
      <c r="B9" s="128"/>
      <c r="C9" s="129">
        <v>2760</v>
      </c>
      <c r="D9" s="130" t="s">
        <v>108</v>
      </c>
      <c r="E9" s="135">
        <f>633607+379181</f>
        <v>1012788</v>
      </c>
      <c r="F9" s="135"/>
      <c r="G9" s="132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 s="29"/>
    </row>
    <row r="10" spans="1:255" s="54" customFormat="1">
      <c r="A10" s="40">
        <v>801</v>
      </c>
      <c r="B10" s="44"/>
      <c r="C10" s="38"/>
      <c r="D10" s="38" t="s">
        <v>13</v>
      </c>
      <c r="E10" s="104">
        <f t="shared" ref="E10:F12" si="0">E11</f>
        <v>7500</v>
      </c>
      <c r="F10" s="104">
        <f t="shared" si="0"/>
        <v>0</v>
      </c>
    </row>
    <row r="11" spans="1:255" s="54" customFormat="1">
      <c r="A11" s="56"/>
      <c r="B11" s="40">
        <v>80120</v>
      </c>
      <c r="C11" s="47"/>
      <c r="D11" s="38" t="s">
        <v>29</v>
      </c>
      <c r="E11" s="104">
        <f t="shared" si="0"/>
        <v>7500</v>
      </c>
      <c r="F11" s="104">
        <f t="shared" si="0"/>
        <v>0</v>
      </c>
    </row>
    <row r="12" spans="1:255" s="57" customFormat="1">
      <c r="A12" s="53"/>
      <c r="B12" s="30"/>
      <c r="C12" s="32"/>
      <c r="D12" s="33" t="s">
        <v>21</v>
      </c>
      <c r="E12" s="105">
        <f t="shared" si="0"/>
        <v>7500</v>
      </c>
      <c r="F12" s="105">
        <f t="shared" si="0"/>
        <v>0</v>
      </c>
      <c r="I12" s="58"/>
    </row>
    <row r="13" spans="1:255" s="63" customFormat="1" ht="17.25" customHeight="1">
      <c r="A13" s="59"/>
      <c r="B13" s="60"/>
      <c r="C13" s="61" t="s">
        <v>35</v>
      </c>
      <c r="D13" s="62" t="s">
        <v>36</v>
      </c>
      <c r="E13" s="106">
        <v>7500</v>
      </c>
      <c r="F13" s="106"/>
    </row>
    <row r="14" spans="1:255" s="123" customFormat="1">
      <c r="A14" s="3">
        <v>851</v>
      </c>
      <c r="B14" s="3"/>
      <c r="C14" s="3"/>
      <c r="D14" s="144" t="s">
        <v>109</v>
      </c>
      <c r="E14" s="115">
        <f t="shared" ref="E14:F16" si="1">E15</f>
        <v>1077000</v>
      </c>
      <c r="F14" s="115">
        <f t="shared" si="1"/>
        <v>0</v>
      </c>
    </row>
    <row r="15" spans="1:255" s="123" customFormat="1">
      <c r="A15" s="15"/>
      <c r="B15" s="13">
        <v>85195</v>
      </c>
      <c r="C15" s="55"/>
      <c r="D15" s="145" t="s">
        <v>20</v>
      </c>
      <c r="E15" s="151">
        <f t="shared" si="1"/>
        <v>1077000</v>
      </c>
      <c r="F15" s="151">
        <f t="shared" si="1"/>
        <v>0</v>
      </c>
    </row>
    <row r="16" spans="1:255" s="148" customFormat="1">
      <c r="A16" s="10"/>
      <c r="B16" s="10"/>
      <c r="C16" s="146"/>
      <c r="D16" s="147" t="s">
        <v>110</v>
      </c>
      <c r="E16" s="152">
        <f t="shared" si="1"/>
        <v>1077000</v>
      </c>
      <c r="F16" s="152">
        <f t="shared" si="1"/>
        <v>0</v>
      </c>
    </row>
    <row r="17" spans="1:9" s="123" customFormat="1" ht="27.6">
      <c r="A17" s="127"/>
      <c r="B17" s="127"/>
      <c r="C17" s="149">
        <v>6370</v>
      </c>
      <c r="D17" s="150" t="s">
        <v>111</v>
      </c>
      <c r="E17" s="153">
        <v>1077000</v>
      </c>
      <c r="F17" s="154">
        <v>0</v>
      </c>
    </row>
    <row r="18" spans="1:9" s="54" customFormat="1">
      <c r="A18" s="40">
        <v>852</v>
      </c>
      <c r="B18" s="44"/>
      <c r="C18" s="38"/>
      <c r="D18" s="38" t="s">
        <v>46</v>
      </c>
      <c r="E18" s="104">
        <f t="shared" ref="E18:F18" si="2">E19</f>
        <v>169174</v>
      </c>
      <c r="F18" s="104">
        <f t="shared" si="2"/>
        <v>0</v>
      </c>
      <c r="G18" s="136"/>
    </row>
    <row r="19" spans="1:9" s="54" customFormat="1">
      <c r="A19" s="56"/>
      <c r="B19" s="40">
        <v>85202</v>
      </c>
      <c r="C19" s="47"/>
      <c r="D19" s="38" t="s">
        <v>47</v>
      </c>
      <c r="E19" s="104">
        <f>E22+E20</f>
        <v>169174</v>
      </c>
      <c r="F19" s="104">
        <f>F22</f>
        <v>0</v>
      </c>
      <c r="G19" s="136"/>
    </row>
    <row r="20" spans="1:9" s="57" customFormat="1">
      <c r="A20" s="53"/>
      <c r="B20" s="30"/>
      <c r="C20" s="32"/>
      <c r="D20" s="33" t="s">
        <v>48</v>
      </c>
      <c r="E20" s="105">
        <f>E21</f>
        <v>52519</v>
      </c>
      <c r="F20" s="105">
        <f>F21</f>
        <v>0</v>
      </c>
      <c r="G20" s="137"/>
      <c r="I20" s="58"/>
    </row>
    <row r="21" spans="1:9" s="63" customFormat="1" ht="17.25" customHeight="1">
      <c r="A21" s="142"/>
      <c r="B21" s="143"/>
      <c r="C21" s="61" t="s">
        <v>35</v>
      </c>
      <c r="D21" s="130" t="s">
        <v>36</v>
      </c>
      <c r="E21" s="106">
        <v>52519</v>
      </c>
      <c r="F21" s="106"/>
      <c r="G21" s="138"/>
    </row>
    <row r="22" spans="1:9" s="57" customFormat="1">
      <c r="A22" s="53"/>
      <c r="B22" s="30"/>
      <c r="C22" s="32"/>
      <c r="D22" s="33" t="s">
        <v>112</v>
      </c>
      <c r="E22" s="105">
        <f>E23+E24+E25</f>
        <v>116655</v>
      </c>
      <c r="F22" s="105">
        <f>F23+F24+F25</f>
        <v>0</v>
      </c>
      <c r="G22" s="137"/>
      <c r="I22" s="58"/>
    </row>
    <row r="23" spans="1:9" s="54" customFormat="1" ht="34.5" customHeight="1">
      <c r="A23" s="158"/>
      <c r="B23" s="159"/>
      <c r="C23" s="61" t="s">
        <v>114</v>
      </c>
      <c r="D23" s="62" t="s">
        <v>117</v>
      </c>
      <c r="E23" s="160">
        <v>6655</v>
      </c>
      <c r="F23" s="160"/>
      <c r="G23" s="136"/>
      <c r="I23" s="156"/>
    </row>
    <row r="24" spans="1:9" s="63" customFormat="1" ht="17.25" customHeight="1">
      <c r="A24" s="142"/>
      <c r="B24" s="143"/>
      <c r="C24" s="61" t="s">
        <v>35</v>
      </c>
      <c r="D24" s="130" t="s">
        <v>36</v>
      </c>
      <c r="E24" s="106">
        <v>90000</v>
      </c>
      <c r="F24" s="106"/>
      <c r="G24" s="138"/>
    </row>
    <row r="25" spans="1:9" s="43" customFormat="1">
      <c r="A25" s="183"/>
      <c r="B25" s="16"/>
      <c r="C25" s="155" t="s">
        <v>115</v>
      </c>
      <c r="D25" s="150" t="s">
        <v>116</v>
      </c>
      <c r="E25" s="117">
        <v>20000</v>
      </c>
      <c r="F25" s="117"/>
    </row>
    <row r="26" spans="1:9" s="43" customFormat="1">
      <c r="A26" s="13">
        <v>854</v>
      </c>
      <c r="B26" s="13"/>
      <c r="C26" s="193"/>
      <c r="D26" s="3" t="s">
        <v>14</v>
      </c>
      <c r="E26" s="115">
        <f>E34+E41+E27</f>
        <v>109030</v>
      </c>
      <c r="F26" s="115">
        <f>F34+F41+F27</f>
        <v>119045</v>
      </c>
    </row>
    <row r="27" spans="1:9" s="214" customFormat="1">
      <c r="A27" s="56"/>
      <c r="B27" s="40">
        <v>85403</v>
      </c>
      <c r="C27" s="215"/>
      <c r="D27" s="38" t="s">
        <v>140</v>
      </c>
      <c r="E27" s="104">
        <f>E28</f>
        <v>8000</v>
      </c>
      <c r="F27" s="104">
        <v>0</v>
      </c>
    </row>
    <row r="28" spans="1:9" s="43" customFormat="1">
      <c r="A28" s="53"/>
      <c r="B28" s="30"/>
      <c r="C28" s="216"/>
      <c r="D28" s="33" t="s">
        <v>141</v>
      </c>
      <c r="E28" s="105">
        <f>E29</f>
        <v>8000</v>
      </c>
      <c r="F28" s="105">
        <f t="shared" ref="F28" si="3">F29</f>
        <v>0</v>
      </c>
    </row>
    <row r="29" spans="1:9">
      <c r="A29" s="226"/>
      <c r="B29" s="218"/>
      <c r="C29" s="157" t="s">
        <v>35</v>
      </c>
      <c r="D29" s="9" t="s">
        <v>36</v>
      </c>
      <c r="E29" s="160">
        <v>8000</v>
      </c>
      <c r="F29" s="160"/>
      <c r="G29"/>
    </row>
    <row r="30" spans="1:9">
      <c r="A30" s="217"/>
      <c r="B30" s="217"/>
      <c r="C30" s="42"/>
      <c r="D30" s="22"/>
      <c r="E30" s="225"/>
      <c r="F30" s="225"/>
      <c r="G30"/>
    </row>
    <row r="31" spans="1:9">
      <c r="A31" s="217"/>
      <c r="B31" s="217"/>
      <c r="C31" s="42"/>
      <c r="D31" s="22"/>
      <c r="E31" s="225"/>
      <c r="F31" s="225"/>
      <c r="G31"/>
    </row>
    <row r="32" spans="1:9" s="11" customFormat="1">
      <c r="A32" s="4" t="s">
        <v>2</v>
      </c>
      <c r="B32" s="4" t="s">
        <v>3</v>
      </c>
      <c r="C32" s="4" t="s">
        <v>0</v>
      </c>
      <c r="D32" s="5" t="s">
        <v>4</v>
      </c>
      <c r="E32" s="100" t="s">
        <v>5</v>
      </c>
      <c r="F32" s="101" t="s">
        <v>6</v>
      </c>
    </row>
    <row r="33" spans="1:10" s="11" customFormat="1">
      <c r="A33" s="6"/>
      <c r="B33" s="6"/>
      <c r="C33" s="6"/>
      <c r="D33" s="7"/>
      <c r="E33" s="102"/>
      <c r="F33" s="103"/>
    </row>
    <row r="34" spans="1:10">
      <c r="A34" s="236"/>
      <c r="B34" s="13">
        <v>85410</v>
      </c>
      <c r="C34" s="204"/>
      <c r="D34" s="3" t="s">
        <v>18</v>
      </c>
      <c r="E34" s="115">
        <f>E35+E38</f>
        <v>101030</v>
      </c>
      <c r="F34" s="115">
        <f>F35+F38</f>
        <v>31800</v>
      </c>
      <c r="G34"/>
    </row>
    <row r="35" spans="1:10" s="11" customFormat="1">
      <c r="A35" s="171"/>
      <c r="B35" s="10"/>
      <c r="C35" s="172"/>
      <c r="D35" s="14" t="s">
        <v>17</v>
      </c>
      <c r="E35" s="116">
        <f>E36+E37</f>
        <v>101030</v>
      </c>
      <c r="F35" s="116">
        <f>F37</f>
        <v>0</v>
      </c>
    </row>
    <row r="36" spans="1:10">
      <c r="A36" s="51"/>
      <c r="B36" s="25"/>
      <c r="C36" s="157" t="s">
        <v>35</v>
      </c>
      <c r="D36" s="9" t="s">
        <v>36</v>
      </c>
      <c r="E36" s="111">
        <v>100000</v>
      </c>
      <c r="F36" s="111"/>
      <c r="G36"/>
    </row>
    <row r="37" spans="1:10" s="11" customFormat="1">
      <c r="A37" s="173"/>
      <c r="B37" s="12"/>
      <c r="C37" s="205" t="s">
        <v>132</v>
      </c>
      <c r="D37" s="130" t="s">
        <v>133</v>
      </c>
      <c r="E37" s="117">
        <v>1030</v>
      </c>
      <c r="F37" s="117"/>
    </row>
    <row r="38" spans="1:10" s="11" customFormat="1">
      <c r="A38" s="171"/>
      <c r="B38" s="10"/>
      <c r="C38" s="172"/>
      <c r="D38" s="33" t="s">
        <v>23</v>
      </c>
      <c r="E38" s="116">
        <f>E39+E40</f>
        <v>0</v>
      </c>
      <c r="F38" s="116">
        <f>F40+F39</f>
        <v>31800</v>
      </c>
    </row>
    <row r="39" spans="1:10">
      <c r="A39" s="51"/>
      <c r="B39" s="25"/>
      <c r="C39" s="157" t="s">
        <v>35</v>
      </c>
      <c r="D39" s="9" t="s">
        <v>36</v>
      </c>
      <c r="E39" s="111"/>
      <c r="F39" s="111">
        <v>17000</v>
      </c>
      <c r="G39"/>
    </row>
    <row r="40" spans="1:10" s="11" customFormat="1">
      <c r="A40" s="173"/>
      <c r="B40" s="12"/>
      <c r="C40" s="205" t="s">
        <v>132</v>
      </c>
      <c r="D40" s="130" t="s">
        <v>133</v>
      </c>
      <c r="E40" s="117"/>
      <c r="F40" s="117">
        <v>14800</v>
      </c>
    </row>
    <row r="41" spans="1:10">
      <c r="A41" s="211"/>
      <c r="B41" s="40">
        <v>85411</v>
      </c>
      <c r="C41" s="215"/>
      <c r="D41" s="38" t="s">
        <v>134</v>
      </c>
      <c r="E41" s="104">
        <f>E42</f>
        <v>0</v>
      </c>
      <c r="F41" s="104">
        <f>F42</f>
        <v>87245</v>
      </c>
      <c r="G41"/>
    </row>
    <row r="42" spans="1:10">
      <c r="A42" s="53"/>
      <c r="B42" s="30"/>
      <c r="C42" s="216"/>
      <c r="D42" s="33" t="s">
        <v>23</v>
      </c>
      <c r="E42" s="105">
        <f>E43+E44</f>
        <v>0</v>
      </c>
      <c r="F42" s="105">
        <f>F43+F44</f>
        <v>87245</v>
      </c>
      <c r="G42"/>
    </row>
    <row r="43" spans="1:10">
      <c r="A43" s="51"/>
      <c r="B43" s="25"/>
      <c r="C43" s="157" t="s">
        <v>35</v>
      </c>
      <c r="D43" s="9" t="s">
        <v>36</v>
      </c>
      <c r="E43" s="111"/>
      <c r="F43" s="111">
        <v>72000</v>
      </c>
      <c r="G43"/>
    </row>
    <row r="44" spans="1:10" s="29" customFormat="1">
      <c r="A44" s="212"/>
      <c r="B44" s="23"/>
      <c r="C44" s="219" t="s">
        <v>132</v>
      </c>
      <c r="D44" s="203" t="s">
        <v>133</v>
      </c>
      <c r="E44" s="114"/>
      <c r="F44" s="114">
        <v>15245</v>
      </c>
      <c r="G44" s="22"/>
      <c r="H44" s="22"/>
      <c r="I44" s="22"/>
      <c r="J44" s="196"/>
    </row>
    <row r="45" spans="1:10" s="148" customFormat="1">
      <c r="A45" s="55">
        <v>855</v>
      </c>
      <c r="B45" s="55"/>
      <c r="C45" s="3"/>
      <c r="D45" s="38" t="s">
        <v>123</v>
      </c>
      <c r="E45" s="115">
        <f>E46+E49</f>
        <v>133137</v>
      </c>
      <c r="F45" s="115">
        <f>F46+F49</f>
        <v>0</v>
      </c>
    </row>
    <row r="46" spans="1:10" s="123" customFormat="1">
      <c r="A46" s="13"/>
      <c r="B46" s="21">
        <v>85508</v>
      </c>
      <c r="C46" s="55"/>
      <c r="D46" s="38" t="s">
        <v>124</v>
      </c>
      <c r="E46" s="151">
        <f>E47</f>
        <v>130000</v>
      </c>
      <c r="F46" s="151">
        <f t="shared" ref="E46:F47" si="4">F47</f>
        <v>0</v>
      </c>
    </row>
    <row r="47" spans="1:10" s="11" customFormat="1">
      <c r="A47" s="10"/>
      <c r="B47" s="20"/>
      <c r="C47" s="146"/>
      <c r="D47" s="147" t="s">
        <v>126</v>
      </c>
      <c r="E47" s="152">
        <f t="shared" si="4"/>
        <v>130000</v>
      </c>
      <c r="F47" s="152">
        <f t="shared" si="4"/>
        <v>0</v>
      </c>
    </row>
    <row r="48" spans="1:10" s="11" customFormat="1" ht="27.6">
      <c r="A48" s="182"/>
      <c r="B48" s="128"/>
      <c r="C48" s="149">
        <v>2900</v>
      </c>
      <c r="D48" s="150" t="s">
        <v>125</v>
      </c>
      <c r="E48" s="153">
        <v>130000</v>
      </c>
      <c r="F48" s="154"/>
    </row>
    <row r="49" spans="1:10">
      <c r="A49" s="124"/>
      <c r="B49" s="228">
        <v>85510</v>
      </c>
      <c r="C49" s="229"/>
      <c r="D49" s="126" t="s">
        <v>142</v>
      </c>
      <c r="E49" s="133">
        <f t="shared" ref="E49:F50" si="5">E50</f>
        <v>3137</v>
      </c>
      <c r="F49" s="133">
        <f t="shared" si="5"/>
        <v>0</v>
      </c>
      <c r="G49"/>
    </row>
    <row r="50" spans="1:10" s="29" customFormat="1">
      <c r="A50" s="10"/>
      <c r="B50" s="20"/>
      <c r="C50" s="230"/>
      <c r="D50" s="14" t="s">
        <v>143</v>
      </c>
      <c r="E50" s="116">
        <f t="shared" si="5"/>
        <v>3137</v>
      </c>
      <c r="F50" s="116">
        <f t="shared" si="5"/>
        <v>0</v>
      </c>
      <c r="G50" s="22"/>
      <c r="H50" s="22"/>
      <c r="I50" s="22"/>
      <c r="J50" s="196"/>
    </row>
    <row r="51" spans="1:10" s="29" customFormat="1">
      <c r="A51" s="16"/>
      <c r="B51" s="19"/>
      <c r="C51" s="157" t="s">
        <v>35</v>
      </c>
      <c r="D51" s="9" t="s">
        <v>36</v>
      </c>
      <c r="E51" s="117">
        <v>3137</v>
      </c>
      <c r="F51" s="117"/>
      <c r="G51" s="22"/>
      <c r="H51" s="22"/>
      <c r="I51" s="22"/>
      <c r="J51" s="196"/>
    </row>
    <row r="52" spans="1:10" s="43" customFormat="1">
      <c r="A52" s="38"/>
      <c r="B52" s="38"/>
      <c r="C52" s="38"/>
      <c r="D52" s="38" t="s">
        <v>7</v>
      </c>
      <c r="E52" s="104">
        <f>E7+E10+E14+E18+E26+E45</f>
        <v>2508629</v>
      </c>
      <c r="F52" s="104">
        <f>F7+F10+F14+F18+F26+F45</f>
        <v>119045</v>
      </c>
      <c r="G52" s="139"/>
    </row>
    <row r="53" spans="1:10" s="43" customFormat="1">
      <c r="A53" s="64"/>
      <c r="B53" s="64"/>
      <c r="C53" s="65"/>
      <c r="D53" s="65" t="s">
        <v>16</v>
      </c>
      <c r="E53" s="107">
        <f>E17</f>
        <v>1077000</v>
      </c>
      <c r="F53" s="107">
        <f>F17</f>
        <v>0</v>
      </c>
      <c r="G53" s="139"/>
    </row>
    <row r="54" spans="1:10" s="43" customFormat="1">
      <c r="A54" s="66"/>
      <c r="B54" s="66"/>
      <c r="C54" s="66"/>
      <c r="D54" s="66"/>
      <c r="E54" s="108"/>
      <c r="F54" s="109">
        <f>E52-F52</f>
        <v>2389584</v>
      </c>
      <c r="G54" s="139"/>
    </row>
    <row r="55" spans="1:10" s="27" customFormat="1">
      <c r="A55" s="50"/>
      <c r="B55" s="50"/>
      <c r="C55" s="50"/>
      <c r="D55" s="50"/>
      <c r="E55" s="110"/>
      <c r="F55" s="139"/>
      <c r="G55" s="140"/>
    </row>
    <row r="56" spans="1:10" s="27" customFormat="1">
      <c r="A56" s="50"/>
      <c r="B56" s="50"/>
      <c r="C56" s="50"/>
      <c r="D56" s="50"/>
      <c r="E56" s="110"/>
      <c r="F56" s="139"/>
      <c r="G56" s="140"/>
    </row>
    <row r="57" spans="1:10" s="27" customFormat="1">
      <c r="A57" s="50"/>
      <c r="B57" s="50"/>
      <c r="C57" s="50"/>
      <c r="D57" s="50"/>
      <c r="E57" s="110"/>
      <c r="F57" s="139"/>
      <c r="G57" s="140"/>
    </row>
    <row r="58" spans="1:10" s="27" customFormat="1">
      <c r="A58" s="50"/>
      <c r="B58" s="50"/>
      <c r="C58" s="50"/>
      <c r="D58" s="50"/>
      <c r="E58" s="110"/>
      <c r="F58" s="139"/>
      <c r="G58" s="140"/>
    </row>
    <row r="59" spans="1:10" s="27" customFormat="1">
      <c r="A59" s="50"/>
      <c r="B59" s="50"/>
      <c r="C59" s="50"/>
      <c r="D59" s="50"/>
      <c r="E59" s="110"/>
      <c r="F59" s="139"/>
      <c r="G59" s="140"/>
    </row>
    <row r="60" spans="1:10" s="27" customFormat="1">
      <c r="A60" s="50"/>
      <c r="B60" s="50"/>
      <c r="C60" s="50"/>
      <c r="D60" s="50"/>
      <c r="E60" s="110"/>
      <c r="F60" s="139"/>
      <c r="G60" s="140"/>
    </row>
    <row r="61" spans="1:10" s="27" customFormat="1">
      <c r="A61" s="50"/>
      <c r="B61" s="50"/>
      <c r="C61" s="50"/>
      <c r="D61" s="50"/>
      <c r="E61" s="110"/>
      <c r="F61" s="139"/>
      <c r="G61" s="140"/>
    </row>
    <row r="62" spans="1:10" s="27" customFormat="1">
      <c r="A62" s="50"/>
      <c r="B62" s="50"/>
      <c r="C62" s="50"/>
      <c r="D62" s="50"/>
      <c r="E62" s="110"/>
      <c r="F62" s="139"/>
      <c r="G62" s="140"/>
    </row>
    <row r="63" spans="1:10" s="27" customFormat="1">
      <c r="A63" s="50"/>
      <c r="B63" s="50"/>
      <c r="C63" s="50"/>
      <c r="D63" s="50"/>
      <c r="E63" s="110"/>
      <c r="F63" s="139"/>
      <c r="G63" s="140"/>
    </row>
    <row r="64" spans="1:10" s="26" customFormat="1">
      <c r="A64" s="28"/>
      <c r="B64" s="28"/>
      <c r="C64" s="28"/>
      <c r="D64" s="28"/>
      <c r="E64" s="97"/>
      <c r="F64" s="98" t="s">
        <v>12</v>
      </c>
      <c r="G64" s="131"/>
    </row>
    <row r="65" spans="1:9" s="26" customFormat="1">
      <c r="A65" s="28"/>
      <c r="B65" s="28"/>
      <c r="C65" s="28"/>
      <c r="D65" s="28"/>
      <c r="E65" s="97"/>
      <c r="F65" s="98" t="s">
        <v>11</v>
      </c>
      <c r="G65" s="131"/>
    </row>
    <row r="66" spans="1:9" s="26" customFormat="1">
      <c r="A66" s="28"/>
      <c r="B66" s="28"/>
      <c r="C66" s="28"/>
      <c r="D66" s="28"/>
      <c r="E66" s="97"/>
      <c r="F66" s="98" t="s">
        <v>146</v>
      </c>
      <c r="G66" s="131"/>
    </row>
    <row r="67" spans="1:9">
      <c r="A67" s="1" t="s">
        <v>8</v>
      </c>
      <c r="D67" s="2" t="s">
        <v>9</v>
      </c>
    </row>
    <row r="68" spans="1:9">
      <c r="A68" s="4" t="s">
        <v>2</v>
      </c>
      <c r="B68" s="4" t="s">
        <v>3</v>
      </c>
      <c r="C68" s="4" t="s">
        <v>0</v>
      </c>
      <c r="D68" s="5" t="s">
        <v>4</v>
      </c>
      <c r="E68" s="100" t="s">
        <v>5</v>
      </c>
      <c r="F68" s="101" t="s">
        <v>6</v>
      </c>
    </row>
    <row r="69" spans="1:9">
      <c r="A69" s="6"/>
      <c r="B69" s="6"/>
      <c r="C69" s="6"/>
      <c r="D69" s="7"/>
      <c r="E69" s="102"/>
      <c r="F69" s="103"/>
    </row>
    <row r="70" spans="1:9" s="54" customFormat="1">
      <c r="A70" s="161">
        <v>600</v>
      </c>
      <c r="B70" s="162"/>
      <c r="C70" s="162"/>
      <c r="D70" s="38" t="s">
        <v>119</v>
      </c>
      <c r="E70" s="104">
        <f t="shared" ref="E70:F72" si="6">E71</f>
        <v>225000</v>
      </c>
      <c r="F70" s="104">
        <f t="shared" si="6"/>
        <v>0</v>
      </c>
      <c r="G70" s="136"/>
    </row>
    <row r="71" spans="1:9" s="54" customFormat="1">
      <c r="A71" s="163"/>
      <c r="B71" s="164">
        <v>60014</v>
      </c>
      <c r="C71" s="162"/>
      <c r="D71" s="165" t="s">
        <v>120</v>
      </c>
      <c r="E71" s="104">
        <f t="shared" si="6"/>
        <v>225000</v>
      </c>
      <c r="F71" s="104">
        <f t="shared" si="6"/>
        <v>0</v>
      </c>
      <c r="G71" s="136"/>
    </row>
    <row r="72" spans="1:9" s="57" customFormat="1">
      <c r="A72" s="25"/>
      <c r="B72" s="25"/>
      <c r="C72" s="166"/>
      <c r="D72" s="167" t="s">
        <v>72</v>
      </c>
      <c r="E72" s="105">
        <f t="shared" si="6"/>
        <v>225000</v>
      </c>
      <c r="F72" s="105">
        <f t="shared" si="6"/>
        <v>0</v>
      </c>
      <c r="G72" s="137"/>
      <c r="I72" s="58"/>
    </row>
    <row r="73" spans="1:9" s="63" customFormat="1" ht="17.25" customHeight="1">
      <c r="A73" s="59"/>
      <c r="B73" s="60"/>
      <c r="C73" s="61">
        <v>6060</v>
      </c>
      <c r="D73" s="62" t="s">
        <v>118</v>
      </c>
      <c r="E73" s="106">
        <v>225000</v>
      </c>
      <c r="F73" s="106"/>
      <c r="G73" s="138"/>
    </row>
    <row r="74" spans="1:9" s="54" customFormat="1">
      <c r="A74" s="40">
        <v>801</v>
      </c>
      <c r="B74" s="44"/>
      <c r="C74" s="38"/>
      <c r="D74" s="38" t="s">
        <v>13</v>
      </c>
      <c r="E74" s="104">
        <f t="shared" ref="E74:F76" si="7">E75</f>
        <v>7500</v>
      </c>
      <c r="F74" s="104">
        <f t="shared" si="7"/>
        <v>0</v>
      </c>
    </row>
    <row r="75" spans="1:9" s="54" customFormat="1">
      <c r="A75" s="56"/>
      <c r="B75" s="40">
        <v>80120</v>
      </c>
      <c r="C75" s="47"/>
      <c r="D75" s="38" t="s">
        <v>29</v>
      </c>
      <c r="E75" s="104">
        <f t="shared" si="7"/>
        <v>7500</v>
      </c>
      <c r="F75" s="104">
        <f t="shared" si="7"/>
        <v>0</v>
      </c>
    </row>
    <row r="76" spans="1:9" s="57" customFormat="1">
      <c r="A76" s="53"/>
      <c r="B76" s="30"/>
      <c r="C76" s="32"/>
      <c r="D76" s="33" t="s">
        <v>21</v>
      </c>
      <c r="E76" s="105">
        <f t="shared" si="7"/>
        <v>7500</v>
      </c>
      <c r="F76" s="105">
        <f t="shared" si="7"/>
        <v>0</v>
      </c>
      <c r="I76" s="58"/>
    </row>
    <row r="77" spans="1:9" s="63" customFormat="1" ht="17.25" customHeight="1">
      <c r="A77" s="59"/>
      <c r="B77" s="60"/>
      <c r="C77" s="61">
        <v>4170</v>
      </c>
      <c r="D77" s="62" t="s">
        <v>33</v>
      </c>
      <c r="E77" s="106">
        <v>7500</v>
      </c>
      <c r="F77" s="106"/>
    </row>
    <row r="78" spans="1:9" s="123" customFormat="1">
      <c r="A78" s="3">
        <v>851</v>
      </c>
      <c r="B78" s="3"/>
      <c r="C78" s="3"/>
      <c r="D78" s="144" t="s">
        <v>109</v>
      </c>
      <c r="E78" s="115">
        <f t="shared" ref="E78:F80" si="8">E79</f>
        <v>1077000</v>
      </c>
      <c r="F78" s="115">
        <f t="shared" si="8"/>
        <v>0</v>
      </c>
    </row>
    <row r="79" spans="1:9" s="123" customFormat="1">
      <c r="A79" s="15"/>
      <c r="B79" s="13">
        <v>85195</v>
      </c>
      <c r="C79" s="55"/>
      <c r="D79" s="145" t="s">
        <v>20</v>
      </c>
      <c r="E79" s="151">
        <f t="shared" si="8"/>
        <v>1077000</v>
      </c>
      <c r="F79" s="151">
        <f t="shared" si="8"/>
        <v>0</v>
      </c>
    </row>
    <row r="80" spans="1:9" s="148" customFormat="1">
      <c r="A80" s="10"/>
      <c r="B80" s="10"/>
      <c r="C80" s="146"/>
      <c r="D80" s="147" t="s">
        <v>110</v>
      </c>
      <c r="E80" s="152">
        <f t="shared" si="8"/>
        <v>1077000</v>
      </c>
      <c r="F80" s="152">
        <f t="shared" si="8"/>
        <v>0</v>
      </c>
    </row>
    <row r="81" spans="1:7" s="123" customFormat="1" ht="27.6">
      <c r="A81" s="127"/>
      <c r="B81" s="127"/>
      <c r="C81" s="149">
        <v>6370</v>
      </c>
      <c r="D81" s="150" t="s">
        <v>122</v>
      </c>
      <c r="E81" s="153">
        <v>1077000</v>
      </c>
      <c r="F81" s="154">
        <v>0</v>
      </c>
    </row>
    <row r="82" spans="1:7" s="54" customFormat="1">
      <c r="A82" s="40">
        <v>852</v>
      </c>
      <c r="B82" s="44"/>
      <c r="C82" s="38"/>
      <c r="D82" s="38" t="s">
        <v>46</v>
      </c>
      <c r="E82" s="104">
        <f>E83+E99</f>
        <v>556355</v>
      </c>
      <c r="F82" s="104">
        <f>F83</f>
        <v>0</v>
      </c>
      <c r="G82" s="136"/>
    </row>
    <row r="83" spans="1:7">
      <c r="A83" s="168"/>
      <c r="B83" s="169">
        <v>85202</v>
      </c>
      <c r="C83" s="170"/>
      <c r="D83" s="126" t="s">
        <v>47</v>
      </c>
      <c r="E83" s="133">
        <f>E84+E89</f>
        <v>548355</v>
      </c>
      <c r="F83" s="133">
        <f>F84</f>
        <v>0</v>
      </c>
      <c r="G83"/>
    </row>
    <row r="84" spans="1:7">
      <c r="A84" s="171"/>
      <c r="B84" s="10"/>
      <c r="C84" s="172"/>
      <c r="D84" s="14" t="s">
        <v>48</v>
      </c>
      <c r="E84" s="116">
        <f>E85+E86+E87+E88</f>
        <v>81700</v>
      </c>
      <c r="F84" s="116">
        <f>F85+F86+F87+F88</f>
        <v>0</v>
      </c>
      <c r="G84"/>
    </row>
    <row r="85" spans="1:7">
      <c r="A85" s="173"/>
      <c r="B85" s="12"/>
      <c r="C85" s="174">
        <v>4210</v>
      </c>
      <c r="D85" s="177" t="s">
        <v>26</v>
      </c>
      <c r="E85" s="117">
        <v>31630</v>
      </c>
      <c r="F85" s="117"/>
      <c r="G85"/>
    </row>
    <row r="86" spans="1:7">
      <c r="A86" s="176"/>
      <c r="B86" s="17"/>
      <c r="C86" s="178">
        <v>4260</v>
      </c>
      <c r="D86" s="8" t="s">
        <v>30</v>
      </c>
      <c r="E86" s="119">
        <v>28500</v>
      </c>
      <c r="F86" s="120"/>
      <c r="G86"/>
    </row>
    <row r="87" spans="1:7">
      <c r="A87" s="173"/>
      <c r="B87" s="12"/>
      <c r="C87" s="178">
        <v>4300</v>
      </c>
      <c r="D87" s="8" t="s">
        <v>25</v>
      </c>
      <c r="E87" s="117">
        <v>21000</v>
      </c>
      <c r="F87" s="117"/>
      <c r="G87"/>
    </row>
    <row r="88" spans="1:7">
      <c r="A88" s="173"/>
      <c r="B88" s="12"/>
      <c r="C88" s="178">
        <v>4430</v>
      </c>
      <c r="D88" s="8" t="s">
        <v>40</v>
      </c>
      <c r="E88" s="117">
        <v>570</v>
      </c>
      <c r="F88" s="117"/>
      <c r="G88"/>
    </row>
    <row r="89" spans="1:7">
      <c r="A89" s="171"/>
      <c r="B89" s="10"/>
      <c r="C89" s="179"/>
      <c r="D89" s="33" t="s">
        <v>112</v>
      </c>
      <c r="E89" s="152">
        <f>SUM(E90:E98)</f>
        <v>466655</v>
      </c>
      <c r="F89" s="152">
        <f>SUM(F90:F98)</f>
        <v>0</v>
      </c>
      <c r="G89"/>
    </row>
    <row r="90" spans="1:7">
      <c r="A90" s="173"/>
      <c r="B90" s="12"/>
      <c r="C90" s="174">
        <v>4110</v>
      </c>
      <c r="D90" s="175" t="s">
        <v>28</v>
      </c>
      <c r="E90" s="180">
        <v>70000</v>
      </c>
      <c r="F90" s="181"/>
      <c r="G90"/>
    </row>
    <row r="91" spans="1:7">
      <c r="A91" s="173"/>
      <c r="B91" s="12"/>
      <c r="C91" s="174">
        <v>4170</v>
      </c>
      <c r="D91" s="9" t="s">
        <v>33</v>
      </c>
      <c r="E91" s="180">
        <v>45000</v>
      </c>
      <c r="F91" s="181"/>
      <c r="G91"/>
    </row>
    <row r="92" spans="1:7">
      <c r="A92" s="173"/>
      <c r="B92" s="12"/>
      <c r="C92" s="174">
        <v>4210</v>
      </c>
      <c r="D92" s="175" t="s">
        <v>26</v>
      </c>
      <c r="E92" s="180">
        <f>180000+48655</f>
        <v>228655</v>
      </c>
      <c r="F92" s="181"/>
      <c r="G92"/>
    </row>
    <row r="93" spans="1:7">
      <c r="A93" s="173"/>
      <c r="B93" s="12"/>
      <c r="C93" s="174">
        <v>4220</v>
      </c>
      <c r="D93" s="9" t="s">
        <v>121</v>
      </c>
      <c r="E93" s="180">
        <v>30000</v>
      </c>
      <c r="F93" s="181"/>
      <c r="G93"/>
    </row>
    <row r="94" spans="1:7">
      <c r="A94" s="173"/>
      <c r="B94" s="12"/>
      <c r="C94" s="174">
        <v>4230</v>
      </c>
      <c r="D94" s="175" t="s">
        <v>139</v>
      </c>
      <c r="E94" s="180">
        <v>3000</v>
      </c>
      <c r="F94" s="181"/>
      <c r="G94"/>
    </row>
    <row r="95" spans="1:7">
      <c r="A95" s="183"/>
      <c r="B95" s="16"/>
      <c r="C95" s="174">
        <v>4270</v>
      </c>
      <c r="D95" s="175" t="s">
        <v>37</v>
      </c>
      <c r="E95" s="180">
        <v>60000</v>
      </c>
      <c r="F95" s="181"/>
      <c r="G95"/>
    </row>
    <row r="96" spans="1:7">
      <c r="A96" s="4" t="s">
        <v>2</v>
      </c>
      <c r="B96" s="4" t="s">
        <v>3</v>
      </c>
      <c r="C96" s="4" t="s">
        <v>0</v>
      </c>
      <c r="D96" s="5" t="s">
        <v>4</v>
      </c>
      <c r="E96" s="100" t="s">
        <v>5</v>
      </c>
      <c r="F96" s="101" t="s">
        <v>6</v>
      </c>
      <c r="G96"/>
    </row>
    <row r="97" spans="1:7">
      <c r="A97" s="6"/>
      <c r="B97" s="6"/>
      <c r="C97" s="6"/>
      <c r="D97" s="7"/>
      <c r="E97" s="102"/>
      <c r="F97" s="103"/>
      <c r="G97"/>
    </row>
    <row r="98" spans="1:7">
      <c r="A98" s="173"/>
      <c r="B98" s="16"/>
      <c r="C98" s="174">
        <v>4300</v>
      </c>
      <c r="D98" s="175" t="s">
        <v>25</v>
      </c>
      <c r="E98" s="180">
        <v>30000</v>
      </c>
      <c r="F98" s="181"/>
      <c r="G98"/>
    </row>
    <row r="99" spans="1:7">
      <c r="A99" s="158"/>
      <c r="B99" s="68">
        <v>85218</v>
      </c>
      <c r="C99" s="189"/>
      <c r="D99" s="192" t="s">
        <v>130</v>
      </c>
      <c r="E99" s="187">
        <f>E100</f>
        <v>8000</v>
      </c>
      <c r="F99" s="187">
        <f>F100</f>
        <v>0</v>
      </c>
      <c r="G99"/>
    </row>
    <row r="100" spans="1:7">
      <c r="A100" s="53"/>
      <c r="B100" s="30"/>
      <c r="C100" s="32"/>
      <c r="D100" s="33" t="s">
        <v>126</v>
      </c>
      <c r="E100" s="105">
        <f>E101</f>
        <v>8000</v>
      </c>
      <c r="F100" s="105">
        <f>F101</f>
        <v>0</v>
      </c>
      <c r="G100"/>
    </row>
    <row r="101" spans="1:7">
      <c r="A101" s="53"/>
      <c r="B101" s="52"/>
      <c r="C101" s="157">
        <v>4210</v>
      </c>
      <c r="D101" s="45" t="s">
        <v>26</v>
      </c>
      <c r="E101" s="111">
        <v>8000</v>
      </c>
      <c r="F101" s="111"/>
      <c r="G101"/>
    </row>
    <row r="102" spans="1:7" s="29" customFormat="1" ht="15.6" customHeight="1">
      <c r="A102" s="38">
        <v>853</v>
      </c>
      <c r="B102" s="38"/>
      <c r="C102" s="47"/>
      <c r="D102" s="47" t="s">
        <v>131</v>
      </c>
      <c r="E102" s="188">
        <f>E103</f>
        <v>0</v>
      </c>
      <c r="F102" s="188">
        <f>F103</f>
        <v>50000</v>
      </c>
    </row>
    <row r="103" spans="1:7">
      <c r="A103" s="15"/>
      <c r="B103" s="13">
        <v>85395</v>
      </c>
      <c r="C103" s="48"/>
      <c r="D103" s="144" t="s">
        <v>20</v>
      </c>
      <c r="E103" s="115">
        <f>E104</f>
        <v>0</v>
      </c>
      <c r="F103" s="115">
        <f>F104</f>
        <v>50000</v>
      </c>
      <c r="G103"/>
    </row>
    <row r="104" spans="1:7">
      <c r="A104" s="18"/>
      <c r="B104" s="18"/>
      <c r="C104" s="49"/>
      <c r="D104" s="190" t="s">
        <v>126</v>
      </c>
      <c r="E104" s="118">
        <f>SUM(E105:E109)</f>
        <v>0</v>
      </c>
      <c r="F104" s="118">
        <f>SUM(F105:F109)</f>
        <v>50000</v>
      </c>
      <c r="G104"/>
    </row>
    <row r="105" spans="1:7">
      <c r="A105" s="17"/>
      <c r="B105" s="17"/>
      <c r="C105" s="174">
        <v>3020</v>
      </c>
      <c r="D105" s="37" t="s">
        <v>38</v>
      </c>
      <c r="E105" s="180"/>
      <c r="F105" s="181">
        <v>300</v>
      </c>
      <c r="G105"/>
    </row>
    <row r="106" spans="1:7">
      <c r="A106" s="17"/>
      <c r="B106" s="17"/>
      <c r="C106" s="174">
        <v>4010</v>
      </c>
      <c r="D106" s="191" t="s">
        <v>27</v>
      </c>
      <c r="E106" s="180"/>
      <c r="F106" s="181">
        <v>37000</v>
      </c>
      <c r="G106"/>
    </row>
    <row r="107" spans="1:7">
      <c r="A107" s="17"/>
      <c r="B107" s="17"/>
      <c r="C107" s="174">
        <v>4120</v>
      </c>
      <c r="D107" s="191" t="s">
        <v>31</v>
      </c>
      <c r="E107" s="180"/>
      <c r="F107" s="181">
        <v>294</v>
      </c>
      <c r="G107"/>
    </row>
    <row r="108" spans="1:7">
      <c r="A108" s="17"/>
      <c r="B108" s="17"/>
      <c r="C108" s="174">
        <v>4170</v>
      </c>
      <c r="D108" s="191" t="s">
        <v>33</v>
      </c>
      <c r="E108" s="180"/>
      <c r="F108" s="181">
        <v>10000</v>
      </c>
      <c r="G108"/>
    </row>
    <row r="109" spans="1:7">
      <c r="A109" s="17"/>
      <c r="B109" s="17"/>
      <c r="C109" s="174">
        <v>4430</v>
      </c>
      <c r="D109" s="8" t="s">
        <v>40</v>
      </c>
      <c r="E109" s="180"/>
      <c r="F109" s="181">
        <v>2406</v>
      </c>
      <c r="G109"/>
    </row>
    <row r="110" spans="1:7">
      <c r="A110" s="3">
        <v>854</v>
      </c>
      <c r="B110" s="3"/>
      <c r="C110" s="3"/>
      <c r="D110" s="144" t="s">
        <v>14</v>
      </c>
      <c r="E110" s="115">
        <f>E114+E122+E111</f>
        <v>109030</v>
      </c>
      <c r="F110" s="115">
        <f>F114+F122</f>
        <v>119045</v>
      </c>
      <c r="G110"/>
    </row>
    <row r="111" spans="1:7" s="214" customFormat="1">
      <c r="A111" s="56"/>
      <c r="B111" s="40">
        <v>85403</v>
      </c>
      <c r="C111" s="162"/>
      <c r="D111" s="38" t="s">
        <v>140</v>
      </c>
      <c r="E111" s="104">
        <f>E112</f>
        <v>8000</v>
      </c>
      <c r="F111" s="104">
        <v>0</v>
      </c>
    </row>
    <row r="112" spans="1:7" s="43" customFormat="1">
      <c r="A112" s="53"/>
      <c r="B112" s="30"/>
      <c r="C112" s="194"/>
      <c r="D112" s="33" t="s">
        <v>141</v>
      </c>
      <c r="E112" s="105">
        <f>E113</f>
        <v>8000</v>
      </c>
      <c r="F112" s="105">
        <f t="shared" ref="F112" si="9">F113</f>
        <v>0</v>
      </c>
    </row>
    <row r="113" spans="1:7">
      <c r="A113" s="158"/>
      <c r="B113" s="218"/>
      <c r="C113" s="8">
        <v>4220</v>
      </c>
      <c r="D113" s="8" t="s">
        <v>121</v>
      </c>
      <c r="E113" s="160">
        <v>8000</v>
      </c>
      <c r="F113" s="160"/>
      <c r="G113"/>
    </row>
    <row r="114" spans="1:7">
      <c r="A114" s="44"/>
      <c r="B114" s="46">
        <v>85410</v>
      </c>
      <c r="C114" s="162"/>
      <c r="D114" s="38" t="s">
        <v>18</v>
      </c>
      <c r="E114" s="104">
        <f>E115+E118</f>
        <v>101030</v>
      </c>
      <c r="F114" s="104">
        <f>F115+F118</f>
        <v>31800</v>
      </c>
      <c r="G114"/>
    </row>
    <row r="115" spans="1:7">
      <c r="A115" s="30"/>
      <c r="B115" s="31"/>
      <c r="C115" s="194"/>
      <c r="D115" s="33" t="s">
        <v>17</v>
      </c>
      <c r="E115" s="105">
        <f>E116+E117</f>
        <v>101030</v>
      </c>
      <c r="F115" s="105">
        <f>F117</f>
        <v>0</v>
      </c>
      <c r="G115"/>
    </row>
    <row r="116" spans="1:7">
      <c r="A116" s="25"/>
      <c r="B116" s="36"/>
      <c r="C116" s="8">
        <v>4220</v>
      </c>
      <c r="D116" s="8" t="s">
        <v>121</v>
      </c>
      <c r="E116" s="111">
        <v>100000</v>
      </c>
      <c r="F116" s="111"/>
      <c r="G116"/>
    </row>
    <row r="117" spans="1:7" s="123" customFormat="1" ht="27.6">
      <c r="A117" s="182"/>
      <c r="B117" s="184"/>
      <c r="C117" s="129">
        <v>4350</v>
      </c>
      <c r="D117" s="191" t="s">
        <v>138</v>
      </c>
      <c r="E117" s="135">
        <v>1030</v>
      </c>
      <c r="F117" s="135"/>
    </row>
    <row r="118" spans="1:7">
      <c r="A118" s="30"/>
      <c r="B118" s="31"/>
      <c r="C118" s="194"/>
      <c r="D118" s="33" t="s">
        <v>23</v>
      </c>
      <c r="E118" s="105">
        <f>SUM(E119:E121)</f>
        <v>0</v>
      </c>
      <c r="F118" s="105">
        <f>SUM(F119:F121)</f>
        <v>31800</v>
      </c>
      <c r="G118"/>
    </row>
    <row r="119" spans="1:7">
      <c r="A119" s="25"/>
      <c r="B119" s="36"/>
      <c r="C119" s="8">
        <v>4220</v>
      </c>
      <c r="D119" s="8" t="s">
        <v>121</v>
      </c>
      <c r="E119" s="111"/>
      <c r="F119" s="111">
        <v>7400</v>
      </c>
      <c r="G119"/>
    </row>
    <row r="120" spans="1:7">
      <c r="A120" s="25"/>
      <c r="B120" s="36"/>
      <c r="C120" s="195">
        <v>4260</v>
      </c>
      <c r="D120" s="9" t="s">
        <v>30</v>
      </c>
      <c r="E120" s="111"/>
      <c r="F120" s="111">
        <v>17000</v>
      </c>
      <c r="G120"/>
    </row>
    <row r="121" spans="1:7">
      <c r="A121" s="12"/>
      <c r="B121" s="19"/>
      <c r="C121" s="8">
        <v>4300</v>
      </c>
      <c r="D121" s="62" t="s">
        <v>25</v>
      </c>
      <c r="E121" s="117"/>
      <c r="F121" s="117">
        <v>7400</v>
      </c>
      <c r="G121"/>
    </row>
    <row r="122" spans="1:7">
      <c r="A122" s="44"/>
      <c r="B122" s="46">
        <v>85411</v>
      </c>
      <c r="C122" s="162"/>
      <c r="D122" s="38" t="s">
        <v>134</v>
      </c>
      <c r="E122" s="104">
        <f>E123</f>
        <v>0</v>
      </c>
      <c r="F122" s="104">
        <f>F123</f>
        <v>87245</v>
      </c>
      <c r="G122"/>
    </row>
    <row r="123" spans="1:7">
      <c r="A123" s="30"/>
      <c r="B123" s="31"/>
      <c r="C123" s="194"/>
      <c r="D123" s="33" t="s">
        <v>23</v>
      </c>
      <c r="E123" s="105">
        <f>SUM(E124:E138)</f>
        <v>0</v>
      </c>
      <c r="F123" s="105">
        <f>SUM(F124:F138)</f>
        <v>87245</v>
      </c>
      <c r="G123"/>
    </row>
    <row r="124" spans="1:7">
      <c r="A124" s="25"/>
      <c r="B124" s="36"/>
      <c r="C124" s="222">
        <v>3020</v>
      </c>
      <c r="D124" s="37" t="s">
        <v>38</v>
      </c>
      <c r="E124" s="111"/>
      <c r="F124" s="111">
        <v>4000</v>
      </c>
      <c r="G124"/>
    </row>
    <row r="125" spans="1:7">
      <c r="A125" s="25"/>
      <c r="B125" s="36"/>
      <c r="C125" s="195">
        <v>4110</v>
      </c>
      <c r="D125" s="175" t="s">
        <v>28</v>
      </c>
      <c r="E125" s="111"/>
      <c r="F125" s="111">
        <v>5140</v>
      </c>
      <c r="G125"/>
    </row>
    <row r="126" spans="1:7">
      <c r="A126" s="25"/>
      <c r="B126" s="36"/>
      <c r="C126" s="195">
        <v>4120</v>
      </c>
      <c r="D126" s="191" t="s">
        <v>31</v>
      </c>
      <c r="E126" s="111"/>
      <c r="F126" s="111">
        <v>3354</v>
      </c>
      <c r="G126"/>
    </row>
    <row r="127" spans="1:7">
      <c r="A127" s="23"/>
      <c r="B127" s="34"/>
      <c r="C127" s="195">
        <v>4170</v>
      </c>
      <c r="D127" s="9" t="s">
        <v>33</v>
      </c>
      <c r="E127" s="111"/>
      <c r="F127" s="111">
        <v>1396</v>
      </c>
      <c r="G127"/>
    </row>
    <row r="128" spans="1:7">
      <c r="A128" s="4" t="s">
        <v>2</v>
      </c>
      <c r="B128" s="4" t="s">
        <v>3</v>
      </c>
      <c r="C128" s="4" t="s">
        <v>0</v>
      </c>
      <c r="D128" s="5" t="s">
        <v>4</v>
      </c>
      <c r="E128" s="100" t="s">
        <v>5</v>
      </c>
      <c r="F128" s="101" t="s">
        <v>6</v>
      </c>
      <c r="G128"/>
    </row>
    <row r="129" spans="1:7">
      <c r="A129" s="6"/>
      <c r="B129" s="6"/>
      <c r="C129" s="6"/>
      <c r="D129" s="7"/>
      <c r="E129" s="102"/>
      <c r="F129" s="103"/>
      <c r="G129"/>
    </row>
    <row r="130" spans="1:7">
      <c r="A130" s="220"/>
      <c r="B130" s="221"/>
      <c r="C130" s="157">
        <v>4210</v>
      </c>
      <c r="D130" s="9" t="s">
        <v>26</v>
      </c>
      <c r="E130" s="111"/>
      <c r="F130" s="111">
        <v>17291</v>
      </c>
      <c r="G130"/>
    </row>
    <row r="131" spans="1:7">
      <c r="A131" s="51"/>
      <c r="B131" s="25"/>
      <c r="C131" s="157">
        <v>4220</v>
      </c>
      <c r="D131" s="9" t="s">
        <v>121</v>
      </c>
      <c r="E131" s="111"/>
      <c r="F131" s="111">
        <v>19953</v>
      </c>
      <c r="G131"/>
    </row>
    <row r="132" spans="1:7">
      <c r="A132" s="51"/>
      <c r="B132" s="25"/>
      <c r="C132" s="157">
        <v>4260</v>
      </c>
      <c r="D132" s="9" t="s">
        <v>30</v>
      </c>
      <c r="E132" s="111"/>
      <c r="F132" s="111">
        <v>8585</v>
      </c>
      <c r="G132"/>
    </row>
    <row r="133" spans="1:7">
      <c r="A133" s="51"/>
      <c r="B133" s="25"/>
      <c r="C133" s="157">
        <v>4270</v>
      </c>
      <c r="D133" s="9" t="s">
        <v>37</v>
      </c>
      <c r="E133" s="111"/>
      <c r="F133" s="111">
        <v>140</v>
      </c>
      <c r="G133"/>
    </row>
    <row r="134" spans="1:7">
      <c r="A134" s="51"/>
      <c r="B134" s="25"/>
      <c r="C134" s="157">
        <v>4410</v>
      </c>
      <c r="D134" s="9" t="s">
        <v>39</v>
      </c>
      <c r="E134" s="111"/>
      <c r="F134" s="111">
        <v>200</v>
      </c>
      <c r="G134"/>
    </row>
    <row r="135" spans="1:7">
      <c r="A135" s="51"/>
      <c r="B135" s="25"/>
      <c r="C135" s="157">
        <v>4430</v>
      </c>
      <c r="D135" s="9" t="s">
        <v>40</v>
      </c>
      <c r="E135" s="111"/>
      <c r="F135" s="111">
        <v>583</v>
      </c>
      <c r="G135"/>
    </row>
    <row r="136" spans="1:7">
      <c r="A136" s="51"/>
      <c r="B136" s="25"/>
      <c r="C136" s="157">
        <v>4440</v>
      </c>
      <c r="D136" s="62" t="s">
        <v>41</v>
      </c>
      <c r="E136" s="111"/>
      <c r="F136" s="111">
        <v>9831</v>
      </c>
      <c r="G136"/>
    </row>
    <row r="137" spans="1:7">
      <c r="A137" s="51"/>
      <c r="B137" s="25"/>
      <c r="C137" s="157">
        <v>4530</v>
      </c>
      <c r="D137" s="62" t="s">
        <v>42</v>
      </c>
      <c r="E137" s="111"/>
      <c r="F137" s="111">
        <v>10000</v>
      </c>
      <c r="G137"/>
    </row>
    <row r="138" spans="1:7">
      <c r="A138" s="212"/>
      <c r="B138" s="23"/>
      <c r="C138" s="157">
        <v>4790</v>
      </c>
      <c r="D138" s="37" t="s">
        <v>32</v>
      </c>
      <c r="E138" s="111"/>
      <c r="F138" s="111">
        <v>6772</v>
      </c>
      <c r="G138"/>
    </row>
    <row r="139" spans="1:7" s="148" customFormat="1">
      <c r="A139" s="15">
        <v>855</v>
      </c>
      <c r="B139" s="55"/>
      <c r="C139" s="3"/>
      <c r="D139" s="38" t="s">
        <v>123</v>
      </c>
      <c r="E139" s="115">
        <f>E140+E146</f>
        <v>215137</v>
      </c>
      <c r="F139" s="115">
        <f>F140+F146</f>
        <v>40000</v>
      </c>
    </row>
    <row r="140" spans="1:7" s="123" customFormat="1">
      <c r="A140" s="13"/>
      <c r="B140" s="21">
        <v>85508</v>
      </c>
      <c r="C140" s="185"/>
      <c r="D140" s="38" t="s">
        <v>124</v>
      </c>
      <c r="E140" s="151">
        <f t="shared" ref="E140:F140" si="10">E141</f>
        <v>212000</v>
      </c>
      <c r="F140" s="151">
        <f t="shared" si="10"/>
        <v>0</v>
      </c>
    </row>
    <row r="141" spans="1:7" s="11" customFormat="1">
      <c r="A141" s="10"/>
      <c r="B141" s="20"/>
      <c r="C141" s="186"/>
      <c r="D141" s="147" t="s">
        <v>126</v>
      </c>
      <c r="E141" s="152">
        <f>SUM(E142:E145)</f>
        <v>212000</v>
      </c>
      <c r="F141" s="152">
        <f>SUM(F142:F145)</f>
        <v>0</v>
      </c>
    </row>
    <row r="142" spans="1:7" s="11" customFormat="1">
      <c r="A142" s="182"/>
      <c r="B142" s="184"/>
      <c r="C142" s="155">
        <v>3110</v>
      </c>
      <c r="D142" s="45" t="s">
        <v>127</v>
      </c>
      <c r="E142" s="153">
        <f>118000+4869</f>
        <v>122869</v>
      </c>
      <c r="F142" s="154"/>
    </row>
    <row r="143" spans="1:7" s="11" customFormat="1">
      <c r="A143" s="182"/>
      <c r="B143" s="184"/>
      <c r="C143" s="155">
        <v>4010</v>
      </c>
      <c r="D143" s="9" t="s">
        <v>27</v>
      </c>
      <c r="E143" s="153">
        <v>3600</v>
      </c>
      <c r="F143" s="154"/>
    </row>
    <row r="144" spans="1:7" s="11" customFormat="1">
      <c r="A144" s="182"/>
      <c r="B144" s="184"/>
      <c r="C144" s="155">
        <v>4170</v>
      </c>
      <c r="D144" s="9" t="s">
        <v>33</v>
      </c>
      <c r="E144" s="153">
        <v>73531</v>
      </c>
      <c r="F144" s="154"/>
    </row>
    <row r="145" spans="1:9" s="29" customFormat="1">
      <c r="A145" s="25"/>
      <c r="B145" s="36"/>
      <c r="C145" s="157">
        <v>4330</v>
      </c>
      <c r="D145" s="45" t="s">
        <v>128</v>
      </c>
      <c r="E145" s="111">
        <v>12000</v>
      </c>
      <c r="F145" s="111"/>
      <c r="G145" s="141"/>
    </row>
    <row r="146" spans="1:9" s="123" customFormat="1">
      <c r="A146" s="15"/>
      <c r="B146" s="21">
        <v>85510</v>
      </c>
      <c r="C146" s="185"/>
      <c r="D146" s="38" t="s">
        <v>129</v>
      </c>
      <c r="E146" s="151">
        <f>E147+E150</f>
        <v>3137</v>
      </c>
      <c r="F146" s="151">
        <f>F147+F150</f>
        <v>40000</v>
      </c>
    </row>
    <row r="147" spans="1:9" s="11" customFormat="1">
      <c r="A147" s="10"/>
      <c r="B147" s="20"/>
      <c r="C147" s="186"/>
      <c r="D147" s="147" t="s">
        <v>126</v>
      </c>
      <c r="E147" s="152">
        <f>E148+E149</f>
        <v>0</v>
      </c>
      <c r="F147" s="152">
        <f>F148+F149</f>
        <v>40000</v>
      </c>
    </row>
    <row r="148" spans="1:9" s="11" customFormat="1">
      <c r="A148" s="182"/>
      <c r="B148" s="184"/>
      <c r="C148" s="155">
        <v>3110</v>
      </c>
      <c r="D148" s="45" t="s">
        <v>127</v>
      </c>
      <c r="E148" s="153"/>
      <c r="F148" s="154">
        <v>20000</v>
      </c>
    </row>
    <row r="149" spans="1:9" s="11" customFormat="1">
      <c r="A149" s="182"/>
      <c r="B149" s="184"/>
      <c r="C149" s="155">
        <v>4330</v>
      </c>
      <c r="D149" s="45" t="s">
        <v>128</v>
      </c>
      <c r="E149" s="153"/>
      <c r="F149" s="154">
        <v>20000</v>
      </c>
    </row>
    <row r="150" spans="1:9">
      <c r="A150" s="10"/>
      <c r="B150" s="20"/>
      <c r="C150" s="230"/>
      <c r="D150" s="14" t="s">
        <v>143</v>
      </c>
      <c r="E150" s="116">
        <f t="shared" ref="E150:F150" si="11">E151</f>
        <v>3137</v>
      </c>
      <c r="F150" s="116">
        <f t="shared" si="11"/>
        <v>0</v>
      </c>
      <c r="G150"/>
    </row>
    <row r="151" spans="1:9">
      <c r="A151" s="16"/>
      <c r="B151" s="231"/>
      <c r="C151" s="157">
        <v>4210</v>
      </c>
      <c r="D151" s="9" t="s">
        <v>26</v>
      </c>
      <c r="E151" s="117">
        <v>3137</v>
      </c>
      <c r="F151" s="117"/>
      <c r="G151"/>
    </row>
    <row r="152" spans="1:9" s="197" customFormat="1">
      <c r="A152" s="199"/>
      <c r="B152" s="200"/>
      <c r="C152" s="200"/>
      <c r="D152" s="200" t="s">
        <v>135</v>
      </c>
      <c r="E152" s="201">
        <f>E154+E189</f>
        <v>3047974</v>
      </c>
      <c r="F152" s="201">
        <f>F154+F189</f>
        <v>2639367</v>
      </c>
      <c r="H152" s="213"/>
      <c r="I152" s="198"/>
    </row>
    <row r="153" spans="1:9" s="29" customFormat="1">
      <c r="A153" s="24"/>
      <c r="B153" s="24"/>
      <c r="C153" s="24"/>
      <c r="D153" s="39"/>
      <c r="E153" s="112"/>
      <c r="F153" s="113"/>
      <c r="G153" s="141"/>
      <c r="I153" s="141"/>
    </row>
    <row r="154" spans="1:9" s="29" customFormat="1">
      <c r="A154" s="38">
        <v>801</v>
      </c>
      <c r="B154" s="38"/>
      <c r="C154" s="38"/>
      <c r="D154" s="38" t="s">
        <v>13</v>
      </c>
      <c r="E154" s="104">
        <f>E155+E164+E173+E176+E185</f>
        <v>2714000</v>
      </c>
      <c r="F154" s="104">
        <f>F155+F164+F173+F176+F185</f>
        <v>1632367</v>
      </c>
      <c r="G154" s="141"/>
    </row>
    <row r="155" spans="1:9" s="29" customFormat="1">
      <c r="A155" s="40"/>
      <c r="B155" s="40">
        <v>80115</v>
      </c>
      <c r="C155" s="38"/>
      <c r="D155" s="38" t="s">
        <v>19</v>
      </c>
      <c r="E155" s="104">
        <f>E156+E159</f>
        <v>1290000</v>
      </c>
      <c r="F155" s="104">
        <f>F156+F159</f>
        <v>0</v>
      </c>
      <c r="G155" s="141"/>
      <c r="I155" s="141"/>
    </row>
    <row r="156" spans="1:9" s="29" customFormat="1">
      <c r="A156" s="30"/>
      <c r="B156" s="30"/>
      <c r="C156" s="33"/>
      <c r="D156" s="33" t="s">
        <v>21</v>
      </c>
      <c r="E156" s="105">
        <f>E158+E157</f>
        <v>390000</v>
      </c>
      <c r="F156" s="105">
        <f>F158+F157</f>
        <v>0</v>
      </c>
      <c r="G156" s="141"/>
    </row>
    <row r="157" spans="1:9" s="29" customFormat="1">
      <c r="A157" s="25"/>
      <c r="B157" s="25"/>
      <c r="C157" s="9">
        <v>4110</v>
      </c>
      <c r="D157" s="9" t="s">
        <v>28</v>
      </c>
      <c r="E157" s="111">
        <v>90000</v>
      </c>
      <c r="F157" s="111"/>
      <c r="G157" s="141"/>
    </row>
    <row r="158" spans="1:9" s="29" customFormat="1">
      <c r="A158" s="25"/>
      <c r="B158" s="25"/>
      <c r="C158" s="9">
        <v>4790</v>
      </c>
      <c r="D158" s="37" t="s">
        <v>32</v>
      </c>
      <c r="E158" s="111">
        <v>300000</v>
      </c>
      <c r="F158" s="111"/>
      <c r="G158" s="141"/>
    </row>
    <row r="159" spans="1:9" s="29" customFormat="1">
      <c r="A159" s="30"/>
      <c r="B159" s="30"/>
      <c r="C159" s="33"/>
      <c r="D159" s="33" t="s">
        <v>17</v>
      </c>
      <c r="E159" s="105">
        <f>SUM(E160:E160)</f>
        <v>900000</v>
      </c>
      <c r="F159" s="105">
        <f>SUM(F160:F160)</f>
        <v>0</v>
      </c>
      <c r="G159" s="141"/>
    </row>
    <row r="160" spans="1:9" s="29" customFormat="1">
      <c r="A160" s="23"/>
      <c r="B160" s="23"/>
      <c r="C160" s="9">
        <v>4790</v>
      </c>
      <c r="D160" s="37" t="s">
        <v>32</v>
      </c>
      <c r="E160" s="111">
        <v>900000</v>
      </c>
      <c r="F160" s="111"/>
      <c r="G160" s="141"/>
    </row>
    <row r="161" spans="1:7" s="29" customFormat="1">
      <c r="A161" s="22"/>
      <c r="B161" s="22"/>
      <c r="C161" s="22"/>
      <c r="D161" s="223"/>
      <c r="E161" s="109"/>
      <c r="F161" s="109"/>
      <c r="G161" s="141"/>
    </row>
    <row r="162" spans="1:7" s="29" customFormat="1">
      <c r="A162" s="4" t="s">
        <v>2</v>
      </c>
      <c r="B162" s="4" t="s">
        <v>3</v>
      </c>
      <c r="C162" s="4" t="s">
        <v>0</v>
      </c>
      <c r="D162" s="5" t="s">
        <v>4</v>
      </c>
      <c r="E162" s="100" t="s">
        <v>5</v>
      </c>
      <c r="F162" s="101" t="s">
        <v>6</v>
      </c>
      <c r="G162" s="141"/>
    </row>
    <row r="163" spans="1:7" s="29" customFormat="1">
      <c r="A163" s="17"/>
      <c r="B163" s="17"/>
      <c r="C163" s="6"/>
      <c r="D163" s="7"/>
      <c r="E163" s="102"/>
      <c r="F163" s="103"/>
      <c r="G163" s="141"/>
    </row>
    <row r="164" spans="1:7" s="29" customFormat="1">
      <c r="A164" s="220"/>
      <c r="B164" s="40">
        <v>80117</v>
      </c>
      <c r="C164" s="206"/>
      <c r="D164" s="210" t="s">
        <v>43</v>
      </c>
      <c r="E164" s="224">
        <f>E165+E171+E168</f>
        <v>726000</v>
      </c>
      <c r="F164" s="224">
        <f>F165+F171</f>
        <v>0</v>
      </c>
      <c r="G164" s="141"/>
    </row>
    <row r="165" spans="1:7" s="29" customFormat="1">
      <c r="A165" s="53"/>
      <c r="B165" s="30"/>
      <c r="C165" s="32"/>
      <c r="D165" s="33" t="s">
        <v>21</v>
      </c>
      <c r="E165" s="105">
        <f>E166+E167</f>
        <v>150000</v>
      </c>
      <c r="F165" s="105">
        <f>F166+F167</f>
        <v>0</v>
      </c>
      <c r="G165" s="141"/>
    </row>
    <row r="166" spans="1:7" s="29" customFormat="1">
      <c r="A166" s="51"/>
      <c r="B166" s="25"/>
      <c r="C166" s="35">
        <v>4110</v>
      </c>
      <c r="D166" s="9" t="s">
        <v>28</v>
      </c>
      <c r="E166" s="111">
        <v>30000</v>
      </c>
      <c r="F166" s="111"/>
      <c r="G166" s="141"/>
    </row>
    <row r="167" spans="1:7" s="29" customFormat="1">
      <c r="A167" s="51"/>
      <c r="B167" s="25"/>
      <c r="C167" s="35">
        <v>4790</v>
      </c>
      <c r="D167" s="45" t="s">
        <v>32</v>
      </c>
      <c r="E167" s="111">
        <v>120000</v>
      </c>
      <c r="F167" s="111"/>
      <c r="G167" s="141"/>
    </row>
    <row r="168" spans="1:7" s="29" customFormat="1">
      <c r="A168" s="53"/>
      <c r="B168" s="30"/>
      <c r="C168" s="32"/>
      <c r="D168" s="33" t="s">
        <v>22</v>
      </c>
      <c r="E168" s="105">
        <f>E169+E170</f>
        <v>106000</v>
      </c>
      <c r="F168" s="105">
        <f>F169+F170</f>
        <v>0</v>
      </c>
      <c r="G168" s="141"/>
    </row>
    <row r="169" spans="1:7" s="29" customFormat="1">
      <c r="A169" s="51"/>
      <c r="B169" s="25"/>
      <c r="C169" s="35">
        <v>4110</v>
      </c>
      <c r="D169" s="9" t="s">
        <v>28</v>
      </c>
      <c r="E169" s="111">
        <v>10000</v>
      </c>
      <c r="F169" s="111"/>
      <c r="G169" s="141"/>
    </row>
    <row r="170" spans="1:7" s="29" customFormat="1">
      <c r="A170" s="51"/>
      <c r="B170" s="25"/>
      <c r="C170" s="35">
        <v>4790</v>
      </c>
      <c r="D170" s="45" t="s">
        <v>32</v>
      </c>
      <c r="E170" s="111">
        <v>96000</v>
      </c>
      <c r="F170" s="111"/>
      <c r="G170" s="141"/>
    </row>
    <row r="171" spans="1:7" s="29" customFormat="1">
      <c r="A171" s="53"/>
      <c r="B171" s="30"/>
      <c r="C171" s="32"/>
      <c r="D171" s="33" t="s">
        <v>17</v>
      </c>
      <c r="E171" s="105">
        <f>SUM(E172:E172)</f>
        <v>470000</v>
      </c>
      <c r="F171" s="105">
        <f>SUM(F172:F172)</f>
        <v>0</v>
      </c>
      <c r="G171" s="141"/>
    </row>
    <row r="172" spans="1:7" s="29" customFormat="1">
      <c r="A172" s="51"/>
      <c r="B172" s="25"/>
      <c r="C172" s="35">
        <v>4790</v>
      </c>
      <c r="D172" s="45" t="s">
        <v>32</v>
      </c>
      <c r="E172" s="111">
        <v>470000</v>
      </c>
      <c r="F172" s="111"/>
      <c r="G172" s="141"/>
    </row>
    <row r="173" spans="1:7" s="29" customFormat="1">
      <c r="A173" s="51"/>
      <c r="B173" s="40">
        <v>80118</v>
      </c>
      <c r="C173" s="47"/>
      <c r="D173" s="38" t="s">
        <v>44</v>
      </c>
      <c r="E173" s="104">
        <f>E174</f>
        <v>30000</v>
      </c>
      <c r="F173" s="104">
        <f>F174</f>
        <v>0</v>
      </c>
      <c r="G173" s="141"/>
    </row>
    <row r="174" spans="1:7" s="29" customFormat="1">
      <c r="A174" s="53"/>
      <c r="B174" s="30"/>
      <c r="C174" s="32"/>
      <c r="D174" s="33" t="s">
        <v>17</v>
      </c>
      <c r="E174" s="105">
        <f>SUM(E175:E175)</f>
        <v>30000</v>
      </c>
      <c r="F174" s="105">
        <f>SUM(F175:F175)</f>
        <v>0</v>
      </c>
      <c r="G174" s="141"/>
    </row>
    <row r="175" spans="1:7" s="29" customFormat="1">
      <c r="A175" s="51"/>
      <c r="B175" s="23"/>
      <c r="C175" s="35">
        <v>4790</v>
      </c>
      <c r="D175" s="45" t="s">
        <v>32</v>
      </c>
      <c r="E175" s="111">
        <v>30000</v>
      </c>
      <c r="F175" s="111"/>
      <c r="G175" s="141"/>
    </row>
    <row r="176" spans="1:7" s="29" customFormat="1">
      <c r="A176" s="51"/>
      <c r="B176" s="44">
        <v>80120</v>
      </c>
      <c r="C176" s="206"/>
      <c r="D176" s="207" t="s">
        <v>29</v>
      </c>
      <c r="E176" s="104">
        <f>E177+E180</f>
        <v>668000</v>
      </c>
      <c r="F176" s="104">
        <f>F177+F180</f>
        <v>0</v>
      </c>
      <c r="G176" s="141"/>
    </row>
    <row r="177" spans="1:8" s="29" customFormat="1">
      <c r="A177" s="53"/>
      <c r="B177" s="30"/>
      <c r="C177" s="32"/>
      <c r="D177" s="33" t="s">
        <v>21</v>
      </c>
      <c r="E177" s="105">
        <f>E178+E179</f>
        <v>230000</v>
      </c>
      <c r="F177" s="105">
        <f>F178+F179</f>
        <v>0</v>
      </c>
      <c r="G177" s="141"/>
    </row>
    <row r="178" spans="1:8" s="29" customFormat="1">
      <c r="A178" s="51"/>
      <c r="B178" s="25"/>
      <c r="C178" s="35">
        <v>4110</v>
      </c>
      <c r="D178" s="9" t="s">
        <v>28</v>
      </c>
      <c r="E178" s="111">
        <v>50000</v>
      </c>
      <c r="F178" s="111"/>
      <c r="G178" s="141"/>
    </row>
    <row r="179" spans="1:8" s="29" customFormat="1">
      <c r="A179" s="51"/>
      <c r="B179" s="25"/>
      <c r="C179" s="35">
        <v>4790</v>
      </c>
      <c r="D179" s="45" t="s">
        <v>32</v>
      </c>
      <c r="E179" s="111">
        <v>180000</v>
      </c>
      <c r="F179" s="111"/>
      <c r="G179" s="141"/>
    </row>
    <row r="180" spans="1:8" s="29" customFormat="1">
      <c r="A180" s="53"/>
      <c r="B180" s="30"/>
      <c r="C180" s="32"/>
      <c r="D180" s="33" t="s">
        <v>22</v>
      </c>
      <c r="E180" s="105">
        <f>SUM(E181:E184)</f>
        <v>438000</v>
      </c>
      <c r="F180" s="105">
        <f>SUM(F181:F184)</f>
        <v>0</v>
      </c>
      <c r="G180" s="141"/>
    </row>
    <row r="181" spans="1:8" s="29" customFormat="1">
      <c r="A181" s="53"/>
      <c r="B181" s="30"/>
      <c r="C181" s="35">
        <v>4010</v>
      </c>
      <c r="D181" s="9" t="s">
        <v>27</v>
      </c>
      <c r="E181" s="111">
        <v>83000</v>
      </c>
      <c r="F181" s="111"/>
      <c r="G181" s="141"/>
    </row>
    <row r="182" spans="1:8" s="29" customFormat="1">
      <c r="A182" s="53"/>
      <c r="B182" s="30"/>
      <c r="C182" s="35">
        <v>4110</v>
      </c>
      <c r="D182" s="9" t="s">
        <v>28</v>
      </c>
      <c r="E182" s="111">
        <v>89000</v>
      </c>
      <c r="F182" s="111"/>
      <c r="G182" s="141"/>
    </row>
    <row r="183" spans="1:8" s="29" customFormat="1">
      <c r="A183" s="53"/>
      <c r="B183" s="30"/>
      <c r="C183" s="35">
        <v>4120</v>
      </c>
      <c r="D183" s="37" t="s">
        <v>31</v>
      </c>
      <c r="E183" s="111">
        <v>10000</v>
      </c>
      <c r="F183" s="111"/>
      <c r="G183" s="141"/>
    </row>
    <row r="184" spans="1:8" s="29" customFormat="1">
      <c r="A184" s="53"/>
      <c r="B184" s="52"/>
      <c r="C184" s="35">
        <v>4790</v>
      </c>
      <c r="D184" s="45" t="s">
        <v>32</v>
      </c>
      <c r="E184" s="111">
        <v>256000</v>
      </c>
      <c r="F184" s="111"/>
      <c r="G184" s="141"/>
    </row>
    <row r="185" spans="1:8" s="29" customFormat="1">
      <c r="A185" s="211"/>
      <c r="B185" s="44">
        <v>80195</v>
      </c>
      <c r="C185" s="47"/>
      <c r="D185" s="38" t="s">
        <v>20</v>
      </c>
      <c r="E185" s="104">
        <f>E186</f>
        <v>0</v>
      </c>
      <c r="F185" s="104">
        <f>F186</f>
        <v>1632367</v>
      </c>
      <c r="G185" s="141"/>
    </row>
    <row r="186" spans="1:8" s="29" customFormat="1">
      <c r="A186" s="53"/>
      <c r="B186" s="30"/>
      <c r="C186" s="32"/>
      <c r="D186" s="33" t="s">
        <v>24</v>
      </c>
      <c r="E186" s="105">
        <f>E187+E188</f>
        <v>0</v>
      </c>
      <c r="F186" s="105">
        <f>F187+F188</f>
        <v>1632367</v>
      </c>
      <c r="G186" s="141"/>
    </row>
    <row r="187" spans="1:8" s="29" customFormat="1">
      <c r="A187" s="53"/>
      <c r="B187" s="30"/>
      <c r="C187" s="35">
        <v>4790</v>
      </c>
      <c r="D187" s="37" t="s">
        <v>32</v>
      </c>
      <c r="E187" s="111"/>
      <c r="F187" s="111">
        <f>1272367+40000</f>
        <v>1312367</v>
      </c>
      <c r="G187" s="141"/>
    </row>
    <row r="188" spans="1:8" s="29" customFormat="1">
      <c r="A188" s="212"/>
      <c r="B188" s="23"/>
      <c r="C188" s="35">
        <v>4300</v>
      </c>
      <c r="D188" s="37" t="s">
        <v>25</v>
      </c>
      <c r="E188" s="111"/>
      <c r="F188" s="111">
        <v>320000</v>
      </c>
      <c r="G188" s="141"/>
    </row>
    <row r="189" spans="1:8" s="29" customFormat="1">
      <c r="A189" s="210">
        <v>854</v>
      </c>
      <c r="B189" s="210"/>
      <c r="C189" s="38"/>
      <c r="D189" s="38" t="s">
        <v>14</v>
      </c>
      <c r="E189" s="104">
        <f>E197+E206+E190</f>
        <v>333974</v>
      </c>
      <c r="F189" s="104">
        <f>F197+F206</f>
        <v>1007000</v>
      </c>
      <c r="G189" s="141"/>
      <c r="H189" s="208"/>
    </row>
    <row r="190" spans="1:8" s="214" customFormat="1">
      <c r="A190" s="56"/>
      <c r="B190" s="40">
        <v>85403</v>
      </c>
      <c r="C190" s="162"/>
      <c r="D190" s="38" t="s">
        <v>140</v>
      </c>
      <c r="E190" s="104">
        <f>E191</f>
        <v>40000</v>
      </c>
      <c r="F190" s="104">
        <v>0</v>
      </c>
    </row>
    <row r="191" spans="1:8" s="43" customFormat="1">
      <c r="A191" s="53"/>
      <c r="B191" s="30"/>
      <c r="C191" s="194"/>
      <c r="D191" s="33" t="s">
        <v>141</v>
      </c>
      <c r="E191" s="105">
        <f>E192</f>
        <v>40000</v>
      </c>
      <c r="F191" s="105">
        <f t="shared" ref="F191" si="12">F192</f>
        <v>0</v>
      </c>
    </row>
    <row r="192" spans="1:8">
      <c r="A192" s="226"/>
      <c r="B192" s="218"/>
      <c r="C192" s="8">
        <v>4270</v>
      </c>
      <c r="D192" s="8" t="s">
        <v>37</v>
      </c>
      <c r="E192" s="160">
        <v>40000</v>
      </c>
      <c r="F192" s="160"/>
      <c r="G192"/>
    </row>
    <row r="193" spans="1:7">
      <c r="A193" s="217"/>
      <c r="B193" s="217"/>
      <c r="E193" s="225"/>
      <c r="F193" s="225"/>
      <c r="G193"/>
    </row>
    <row r="194" spans="1:7">
      <c r="A194" s="217"/>
      <c r="B194" s="217"/>
      <c r="E194" s="225"/>
      <c r="F194" s="225"/>
      <c r="G194"/>
    </row>
    <row r="195" spans="1:7" s="29" customFormat="1">
      <c r="A195" s="232" t="s">
        <v>2</v>
      </c>
      <c r="B195" s="232" t="s">
        <v>3</v>
      </c>
      <c r="C195" s="232" t="s">
        <v>0</v>
      </c>
      <c r="D195" s="233" t="s">
        <v>4</v>
      </c>
      <c r="E195" s="234" t="s">
        <v>5</v>
      </c>
      <c r="F195" s="235" t="s">
        <v>6</v>
      </c>
      <c r="G195" s="141"/>
    </row>
    <row r="196" spans="1:7" s="29" customFormat="1">
      <c r="A196" s="24"/>
      <c r="B196" s="24"/>
      <c r="C196" s="24"/>
      <c r="D196" s="39"/>
      <c r="E196" s="112"/>
      <c r="F196" s="113"/>
      <c r="G196" s="141"/>
    </row>
    <row r="197" spans="1:7" s="29" customFormat="1">
      <c r="A197" s="56"/>
      <c r="B197" s="40">
        <v>85410</v>
      </c>
      <c r="C197" s="47"/>
      <c r="D197" s="38" t="s">
        <v>18</v>
      </c>
      <c r="E197" s="104">
        <f>E200+E198</f>
        <v>293974</v>
      </c>
      <c r="F197" s="104">
        <f>F200</f>
        <v>0</v>
      </c>
    </row>
    <row r="198" spans="1:7" s="29" customFormat="1">
      <c r="A198" s="53"/>
      <c r="B198" s="30"/>
      <c r="C198" s="32"/>
      <c r="D198" s="33" t="s">
        <v>17</v>
      </c>
      <c r="E198" s="105">
        <f>SUM(E199:E199)</f>
        <v>80000</v>
      </c>
      <c r="F198" s="105">
        <f>SUM(F199:F199)</f>
        <v>0</v>
      </c>
      <c r="G198" s="141"/>
    </row>
    <row r="199" spans="1:7" s="29" customFormat="1">
      <c r="A199" s="51"/>
      <c r="B199" s="25"/>
      <c r="C199" s="35">
        <v>4790</v>
      </c>
      <c r="D199" s="37" t="s">
        <v>32</v>
      </c>
      <c r="E199" s="111">
        <v>80000</v>
      </c>
      <c r="F199" s="111"/>
      <c r="G199" s="141"/>
    </row>
    <row r="200" spans="1:7" s="29" customFormat="1">
      <c r="A200" s="53"/>
      <c r="B200" s="30"/>
      <c r="C200" s="32"/>
      <c r="D200" s="33" t="s">
        <v>23</v>
      </c>
      <c r="E200" s="105">
        <f>SUM(E201:E205)</f>
        <v>213974</v>
      </c>
      <c r="F200" s="105">
        <f>SUM(F201:F205)</f>
        <v>0</v>
      </c>
    </row>
    <row r="201" spans="1:7" s="29" customFormat="1">
      <c r="A201" s="227"/>
      <c r="B201" s="41"/>
      <c r="C201" s="35">
        <v>4010</v>
      </c>
      <c r="D201" s="37" t="s">
        <v>27</v>
      </c>
      <c r="E201" s="111">
        <v>75000</v>
      </c>
      <c r="F201" s="111"/>
    </row>
    <row r="202" spans="1:7" s="29" customFormat="1">
      <c r="A202" s="227"/>
      <c r="B202" s="41"/>
      <c r="C202" s="35">
        <v>4110</v>
      </c>
      <c r="D202" s="9" t="s">
        <v>28</v>
      </c>
      <c r="E202" s="111">
        <v>21000</v>
      </c>
      <c r="F202" s="111"/>
    </row>
    <row r="203" spans="1:7" s="29" customFormat="1">
      <c r="A203" s="227"/>
      <c r="B203" s="41"/>
      <c r="C203" s="35">
        <v>4220</v>
      </c>
      <c r="D203" s="9" t="s">
        <v>121</v>
      </c>
      <c r="E203" s="111">
        <v>30000</v>
      </c>
      <c r="F203" s="111"/>
    </row>
    <row r="204" spans="1:7" s="29" customFormat="1">
      <c r="A204" s="227"/>
      <c r="B204" s="41"/>
      <c r="C204" s="35">
        <v>4260</v>
      </c>
      <c r="D204" s="9" t="s">
        <v>30</v>
      </c>
      <c r="E204" s="111">
        <v>48974</v>
      </c>
      <c r="F204" s="111"/>
    </row>
    <row r="205" spans="1:7" s="29" customFormat="1">
      <c r="A205" s="51"/>
      <c r="B205" s="23"/>
      <c r="C205" s="35">
        <v>4790</v>
      </c>
      <c r="D205" s="37" t="s">
        <v>32</v>
      </c>
      <c r="E205" s="111">
        <v>39000</v>
      </c>
      <c r="F205" s="202"/>
    </row>
    <row r="206" spans="1:7" s="29" customFormat="1">
      <c r="A206" s="211"/>
      <c r="B206" s="44">
        <v>85495</v>
      </c>
      <c r="C206" s="47"/>
      <c r="D206" s="38" t="s">
        <v>20</v>
      </c>
      <c r="E206" s="104">
        <f>E207</f>
        <v>0</v>
      </c>
      <c r="F206" s="104">
        <f>F207</f>
        <v>1007000</v>
      </c>
      <c r="G206" s="141"/>
    </row>
    <row r="207" spans="1:7" s="29" customFormat="1">
      <c r="A207" s="53"/>
      <c r="B207" s="30"/>
      <c r="C207" s="32"/>
      <c r="D207" s="33" t="s">
        <v>24</v>
      </c>
      <c r="E207" s="105">
        <f>E210+E209+E208</f>
        <v>0</v>
      </c>
      <c r="F207" s="105">
        <f>F210+F209+F208</f>
        <v>1007000</v>
      </c>
      <c r="G207" s="141"/>
    </row>
    <row r="208" spans="1:7" s="29" customFormat="1">
      <c r="A208" s="51"/>
      <c r="B208" s="25"/>
      <c r="C208" s="35">
        <v>3240</v>
      </c>
      <c r="D208" s="37" t="s">
        <v>137</v>
      </c>
      <c r="E208" s="114"/>
      <c r="F208" s="114">
        <v>77000</v>
      </c>
      <c r="G208" s="141"/>
    </row>
    <row r="209" spans="1:7" s="29" customFormat="1">
      <c r="A209" s="51"/>
      <c r="B209" s="25"/>
      <c r="C209" s="35">
        <v>4300</v>
      </c>
      <c r="D209" s="209" t="s">
        <v>34</v>
      </c>
      <c r="E209" s="114"/>
      <c r="F209" s="114">
        <v>450000</v>
      </c>
      <c r="G209" s="141"/>
    </row>
    <row r="210" spans="1:7" s="29" customFormat="1">
      <c r="A210" s="212"/>
      <c r="B210" s="23"/>
      <c r="C210" s="35">
        <v>4790</v>
      </c>
      <c r="D210" s="37" t="s">
        <v>32</v>
      </c>
      <c r="E210" s="111"/>
      <c r="F210" s="111">
        <v>480000</v>
      </c>
      <c r="G210" s="141"/>
    </row>
    <row r="211" spans="1:7" s="29" customFormat="1">
      <c r="A211" s="210"/>
      <c r="B211" s="210"/>
      <c r="C211" s="38"/>
      <c r="D211" s="165" t="s">
        <v>136</v>
      </c>
      <c r="E211" s="104">
        <f>E152+E139+E110+E102+E82+E78+E74+E70</f>
        <v>5237996</v>
      </c>
      <c r="F211" s="104">
        <f>F152+F139+F110+F102+F82+F78+F74+F70</f>
        <v>2848412</v>
      </c>
      <c r="G211" s="141"/>
    </row>
    <row r="212" spans="1:7" s="29" customFormat="1">
      <c r="A212" s="65"/>
      <c r="B212" s="65"/>
      <c r="C212" s="65"/>
      <c r="D212" s="65" t="s">
        <v>15</v>
      </c>
      <c r="E212" s="107">
        <f>E81+E73</f>
        <v>1302000</v>
      </c>
      <c r="F212" s="107">
        <f>F81+F73</f>
        <v>0</v>
      </c>
      <c r="G212" s="141"/>
    </row>
    <row r="213" spans="1:7" s="29" customFormat="1">
      <c r="A213" s="22"/>
      <c r="B213" s="22"/>
      <c r="C213" s="22"/>
      <c r="D213" s="22"/>
      <c r="E213" s="109"/>
      <c r="F213" s="109">
        <f>E211-F211</f>
        <v>2389584</v>
      </c>
      <c r="G213" s="141"/>
    </row>
    <row r="214" spans="1:7" s="26" customFormat="1">
      <c r="A214" s="28"/>
      <c r="B214" s="28"/>
      <c r="C214" s="28"/>
      <c r="D214" s="28"/>
      <c r="E214" s="97"/>
      <c r="F214" s="141"/>
      <c r="G214" s="131"/>
    </row>
    <row r="215" spans="1:7" s="26" customFormat="1">
      <c r="A215" s="28"/>
      <c r="B215" s="28"/>
      <c r="C215" s="28"/>
      <c r="D215" s="28"/>
      <c r="E215" s="97"/>
      <c r="F215" s="97">
        <f>F213-F54</f>
        <v>0</v>
      </c>
      <c r="G215" s="131"/>
    </row>
    <row r="216" spans="1:7" s="26" customFormat="1">
      <c r="A216" s="28"/>
      <c r="B216" s="28"/>
      <c r="C216" s="28"/>
      <c r="D216" s="28"/>
      <c r="E216" s="97"/>
      <c r="F216" s="97"/>
      <c r="G216" s="131"/>
    </row>
    <row r="217" spans="1:7" s="26" customFormat="1">
      <c r="A217" s="28"/>
      <c r="B217" s="28"/>
      <c r="C217" s="28"/>
      <c r="D217" s="28"/>
      <c r="E217" s="97"/>
      <c r="F217" s="97"/>
      <c r="G217" s="131"/>
    </row>
    <row r="218" spans="1:7" s="26" customFormat="1">
      <c r="A218" s="28"/>
      <c r="B218" s="28"/>
      <c r="C218" s="28"/>
      <c r="D218" s="28"/>
      <c r="E218" s="97"/>
      <c r="F218" s="97"/>
      <c r="G218" s="131"/>
    </row>
    <row r="219" spans="1:7" s="26" customFormat="1">
      <c r="A219" s="28"/>
      <c r="B219" s="28"/>
      <c r="C219" s="28"/>
      <c r="D219" s="28"/>
      <c r="E219" s="97"/>
      <c r="F219" s="97"/>
      <c r="G219" s="131"/>
    </row>
    <row r="220" spans="1:7" s="26" customFormat="1">
      <c r="A220" s="28"/>
      <c r="B220" s="28"/>
      <c r="C220" s="28"/>
      <c r="D220" s="28"/>
      <c r="E220" s="97"/>
      <c r="F220" s="97"/>
      <c r="G220" s="131"/>
    </row>
    <row r="221" spans="1:7" s="26" customFormat="1">
      <c r="A221" s="28"/>
      <c r="B221" s="28"/>
      <c r="C221" s="28"/>
      <c r="D221" s="28"/>
      <c r="E221" s="97"/>
      <c r="F221" s="97"/>
      <c r="G221" s="131"/>
    </row>
    <row r="222" spans="1:7" s="26" customFormat="1">
      <c r="A222" s="28"/>
      <c r="B222" s="28"/>
      <c r="C222" s="28"/>
      <c r="D222" s="28"/>
      <c r="E222" s="97"/>
      <c r="F222" s="97"/>
      <c r="G222" s="131"/>
    </row>
    <row r="223" spans="1:7" s="26" customFormat="1">
      <c r="A223" s="28"/>
      <c r="B223" s="28"/>
      <c r="C223" s="28"/>
      <c r="D223" s="28"/>
      <c r="E223" s="97"/>
      <c r="F223" s="97"/>
      <c r="G223" s="131"/>
    </row>
    <row r="224" spans="1:7" s="26" customFormat="1">
      <c r="A224" s="28"/>
      <c r="B224" s="28"/>
      <c r="C224" s="28"/>
      <c r="D224" s="28"/>
      <c r="E224" s="97"/>
      <c r="F224" s="97"/>
      <c r="G224" s="131"/>
    </row>
    <row r="225" spans="1:7" s="26" customFormat="1">
      <c r="A225" s="28"/>
      <c r="B225" s="28"/>
      <c r="C225" s="28"/>
      <c r="D225" s="28"/>
      <c r="E225" s="97"/>
      <c r="F225" s="97"/>
      <c r="G225" s="131"/>
    </row>
    <row r="226" spans="1:7" s="26" customFormat="1">
      <c r="A226" s="28"/>
      <c r="B226" s="28"/>
      <c r="C226" s="28"/>
      <c r="D226" s="28"/>
      <c r="E226" s="97"/>
      <c r="F226" s="97"/>
      <c r="G226" s="131"/>
    </row>
    <row r="227" spans="1:7" s="26" customFormat="1">
      <c r="A227" s="28"/>
      <c r="B227" s="28"/>
      <c r="C227" s="28"/>
      <c r="D227" s="28"/>
      <c r="E227" s="97"/>
      <c r="F227" s="97"/>
      <c r="G227" s="131"/>
    </row>
    <row r="228" spans="1:7" s="26" customFormat="1">
      <c r="A228" s="28"/>
      <c r="B228" s="28"/>
      <c r="C228" s="28"/>
      <c r="D228" s="28"/>
      <c r="E228" s="97"/>
      <c r="F228" s="97"/>
      <c r="G228" s="131"/>
    </row>
    <row r="229" spans="1:7" s="26" customFormat="1">
      <c r="A229" s="28"/>
      <c r="B229" s="28"/>
      <c r="C229" s="28"/>
      <c r="D229" s="28"/>
      <c r="E229" s="97"/>
      <c r="F229" s="97"/>
      <c r="G229" s="131"/>
    </row>
    <row r="230" spans="1:7" s="26" customFormat="1">
      <c r="A230" s="28"/>
      <c r="B230" s="28"/>
      <c r="C230" s="28"/>
      <c r="D230" s="28"/>
      <c r="E230" s="97"/>
      <c r="F230" s="97"/>
      <c r="G230" s="131"/>
    </row>
    <row r="231" spans="1:7" s="26" customFormat="1">
      <c r="A231" s="28"/>
      <c r="B231" s="28"/>
      <c r="C231" s="28"/>
      <c r="D231" s="28"/>
      <c r="E231" s="97"/>
      <c r="F231" s="97"/>
      <c r="G231" s="131"/>
    </row>
    <row r="232" spans="1:7" s="26" customFormat="1">
      <c r="A232" s="28"/>
      <c r="B232" s="28"/>
      <c r="C232" s="28"/>
      <c r="D232" s="28"/>
      <c r="E232" s="97"/>
      <c r="F232" s="97"/>
      <c r="G232" s="131"/>
    </row>
    <row r="233" spans="1:7" s="26" customFormat="1">
      <c r="A233" s="28"/>
      <c r="B233" s="28"/>
      <c r="C233" s="28"/>
      <c r="D233" s="28"/>
      <c r="E233" s="97"/>
      <c r="F233" s="97"/>
      <c r="G233" s="131"/>
    </row>
    <row r="234" spans="1:7" s="26" customFormat="1">
      <c r="A234" s="28"/>
      <c r="B234" s="28"/>
      <c r="C234" s="28"/>
      <c r="D234" s="28"/>
      <c r="E234" s="97"/>
      <c r="F234" s="97"/>
      <c r="G234" s="131"/>
    </row>
    <row r="235" spans="1:7" s="26" customFormat="1">
      <c r="A235" s="28"/>
      <c r="B235" s="28"/>
      <c r="C235" s="28"/>
      <c r="D235" s="28"/>
      <c r="E235" s="97"/>
      <c r="F235" s="97"/>
      <c r="G235" s="131"/>
    </row>
    <row r="236" spans="1:7" s="26" customFormat="1">
      <c r="A236" s="28"/>
      <c r="B236" s="28"/>
      <c r="C236" s="28"/>
      <c r="D236" s="28"/>
      <c r="E236" s="97"/>
      <c r="F236" s="97"/>
      <c r="G236" s="131"/>
    </row>
    <row r="237" spans="1:7" s="26" customFormat="1">
      <c r="A237" s="28"/>
      <c r="B237" s="28"/>
      <c r="C237" s="28"/>
      <c r="D237" s="28"/>
      <c r="E237" s="97"/>
      <c r="F237" s="97"/>
      <c r="G237" s="131"/>
    </row>
    <row r="238" spans="1:7" s="26" customFormat="1">
      <c r="A238" s="28"/>
      <c r="B238" s="28"/>
      <c r="C238" s="28"/>
      <c r="D238" s="28"/>
      <c r="E238" s="97"/>
      <c r="F238" s="97"/>
      <c r="G238" s="131"/>
    </row>
    <row r="239" spans="1:7" s="26" customFormat="1">
      <c r="A239" s="28"/>
      <c r="B239" s="28"/>
      <c r="C239" s="28"/>
      <c r="D239" s="28"/>
      <c r="E239" s="97"/>
      <c r="F239" s="97"/>
      <c r="G239" s="131"/>
    </row>
    <row r="240" spans="1:7" s="26" customFormat="1">
      <c r="A240" s="28"/>
      <c r="B240" s="28"/>
      <c r="C240" s="28"/>
      <c r="D240" s="28"/>
      <c r="E240" s="97"/>
      <c r="F240" s="97"/>
      <c r="G240" s="131"/>
    </row>
    <row r="241" spans="1:7" s="26" customFormat="1">
      <c r="A241" s="28"/>
      <c r="B241" s="28"/>
      <c r="C241" s="28"/>
      <c r="D241" s="28"/>
      <c r="E241" s="97"/>
      <c r="F241" s="97"/>
      <c r="G241" s="131"/>
    </row>
    <row r="242" spans="1:7" s="26" customFormat="1">
      <c r="A242" s="28"/>
      <c r="B242" s="28"/>
      <c r="C242" s="28"/>
      <c r="D242" s="28"/>
      <c r="E242" s="97"/>
      <c r="F242" s="97"/>
      <c r="G242" s="131"/>
    </row>
    <row r="243" spans="1:7" s="26" customFormat="1">
      <c r="A243" s="28"/>
      <c r="B243" s="28"/>
      <c r="C243" s="28"/>
      <c r="D243" s="28"/>
      <c r="E243" s="97"/>
      <c r="F243" s="97"/>
      <c r="G243" s="131"/>
    </row>
    <row r="244" spans="1:7" s="26" customFormat="1">
      <c r="A244" s="28"/>
      <c r="B244" s="28"/>
      <c r="C244" s="28"/>
      <c r="D244" s="28"/>
      <c r="E244" s="97"/>
      <c r="F244" s="97"/>
      <c r="G244" s="131"/>
    </row>
    <row r="245" spans="1:7" s="26" customFormat="1">
      <c r="A245" s="28"/>
      <c r="B245" s="28"/>
      <c r="C245" s="28"/>
      <c r="D245" s="28"/>
      <c r="E245" s="97"/>
      <c r="F245" s="97"/>
      <c r="G245" s="131"/>
    </row>
  </sheetData>
  <pageMargins left="0.70866141732283472" right="0.70866141732283472" top="0.98425196850393704" bottom="0.70866141732283472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5AF8-E911-4DEF-8896-6FF731982845}">
  <dimension ref="A1:K191"/>
  <sheetViews>
    <sheetView tabSelected="1" view="pageBreakPreview" topLeftCell="A78" zoomScale="60" zoomScaleNormal="100" workbookViewId="0">
      <selection activeCell="J103" sqref="J103"/>
    </sheetView>
  </sheetViews>
  <sheetFormatPr defaultRowHeight="14.4"/>
  <cols>
    <col min="1" max="1" width="3.33203125" style="22" customWidth="1"/>
    <col min="2" max="2" width="4.6640625" style="22" customWidth="1"/>
    <col min="3" max="3" width="6.6640625" style="22" customWidth="1"/>
    <col min="4" max="4" width="30.88671875" style="22" customWidth="1"/>
    <col min="5" max="5" width="16.88671875" style="22" customWidth="1"/>
    <col min="6" max="6" width="7.44140625" style="22" customWidth="1"/>
    <col min="7" max="7" width="10.109375" style="22" customWidth="1"/>
    <col min="8" max="8" width="14.88671875" style="22" customWidth="1"/>
    <col min="9" max="9" width="13.5546875" style="22" customWidth="1"/>
  </cols>
  <sheetData>
    <row r="1" spans="1:11" ht="15" customHeight="1">
      <c r="G1" s="267" t="s">
        <v>49</v>
      </c>
      <c r="H1" s="268"/>
      <c r="I1" s="268"/>
    </row>
    <row r="2" spans="1:11" ht="15" customHeight="1">
      <c r="G2" s="267" t="s">
        <v>50</v>
      </c>
      <c r="H2" s="268"/>
      <c r="I2" s="268"/>
    </row>
    <row r="3" spans="1:11" ht="15" customHeight="1">
      <c r="G3" s="267" t="s">
        <v>145</v>
      </c>
      <c r="H3" s="268"/>
      <c r="I3" s="268"/>
    </row>
    <row r="4" spans="1:11">
      <c r="A4" s="269" t="s">
        <v>51</v>
      </c>
      <c r="B4" s="269"/>
      <c r="C4" s="269"/>
      <c r="D4" s="269"/>
      <c r="E4" s="269"/>
      <c r="F4" s="269"/>
      <c r="G4" s="269"/>
      <c r="H4" s="269"/>
      <c r="I4" s="269"/>
      <c r="J4" s="69"/>
      <c r="K4" s="69"/>
    </row>
    <row r="5" spans="1:11">
      <c r="A5" s="70"/>
      <c r="B5" s="70"/>
      <c r="C5" s="70"/>
      <c r="D5" s="70"/>
      <c r="E5" s="70" t="s">
        <v>52</v>
      </c>
      <c r="F5" s="70"/>
      <c r="G5" s="70"/>
      <c r="H5" s="71"/>
      <c r="I5" s="264" t="s">
        <v>53</v>
      </c>
      <c r="J5" s="69"/>
      <c r="K5" s="69"/>
    </row>
    <row r="6" spans="1:11">
      <c r="A6" s="72"/>
      <c r="B6" s="72"/>
      <c r="C6" s="72"/>
      <c r="D6" s="72" t="s">
        <v>54</v>
      </c>
      <c r="E6" s="72" t="s">
        <v>55</v>
      </c>
      <c r="F6" s="72" t="s">
        <v>56</v>
      </c>
      <c r="G6" s="72" t="s">
        <v>57</v>
      </c>
      <c r="H6" s="73" t="s">
        <v>58</v>
      </c>
      <c r="I6" s="265"/>
      <c r="J6" s="69"/>
      <c r="K6" s="69"/>
    </row>
    <row r="7" spans="1:11">
      <c r="A7" s="72" t="s">
        <v>59</v>
      </c>
      <c r="B7" s="72" t="s">
        <v>60</v>
      </c>
      <c r="C7" s="72" t="s">
        <v>61</v>
      </c>
      <c r="D7" s="72" t="s">
        <v>62</v>
      </c>
      <c r="E7" s="72" t="s">
        <v>63</v>
      </c>
      <c r="F7" s="72" t="s">
        <v>64</v>
      </c>
      <c r="G7" s="72" t="s">
        <v>65</v>
      </c>
      <c r="H7" s="73" t="s">
        <v>66</v>
      </c>
      <c r="I7" s="265"/>
      <c r="J7" s="69"/>
      <c r="K7" s="69"/>
    </row>
    <row r="8" spans="1:11">
      <c r="A8" s="72"/>
      <c r="B8" s="72"/>
      <c r="C8" s="72"/>
      <c r="D8" s="72"/>
      <c r="E8" s="72" t="s">
        <v>67</v>
      </c>
      <c r="F8" s="72"/>
      <c r="G8" s="72" t="s">
        <v>68</v>
      </c>
      <c r="H8" s="73"/>
      <c r="I8" s="265"/>
      <c r="J8" s="69"/>
      <c r="K8" s="69"/>
    </row>
    <row r="9" spans="1:11">
      <c r="A9" s="74"/>
      <c r="B9" s="74"/>
      <c r="C9" s="74"/>
      <c r="D9" s="74"/>
      <c r="E9" s="74" t="s">
        <v>69</v>
      </c>
      <c r="F9" s="74"/>
      <c r="G9" s="74" t="s">
        <v>70</v>
      </c>
      <c r="H9" s="75"/>
      <c r="I9" s="266"/>
      <c r="J9" s="69"/>
      <c r="K9" s="69"/>
    </row>
    <row r="10" spans="1:11">
      <c r="A10" s="76">
        <v>1</v>
      </c>
      <c r="B10" s="76">
        <v>2</v>
      </c>
      <c r="C10" s="76">
        <v>3</v>
      </c>
      <c r="D10" s="76">
        <v>4</v>
      </c>
      <c r="E10" s="76">
        <v>5</v>
      </c>
      <c r="F10" s="76">
        <v>6</v>
      </c>
      <c r="G10" s="76">
        <v>7</v>
      </c>
      <c r="H10" s="76">
        <v>8</v>
      </c>
      <c r="I10" s="76">
        <v>9</v>
      </c>
      <c r="J10" s="69"/>
      <c r="K10" s="69"/>
    </row>
    <row r="11" spans="1:11" ht="15" customHeight="1">
      <c r="A11" s="237">
        <v>1</v>
      </c>
      <c r="B11" s="237">
        <v>600</v>
      </c>
      <c r="C11" s="237">
        <v>60014</v>
      </c>
      <c r="D11" s="240" t="s">
        <v>71</v>
      </c>
      <c r="E11" s="243" t="s">
        <v>72</v>
      </c>
      <c r="F11" s="243">
        <v>2025</v>
      </c>
      <c r="G11" s="246">
        <f>I11</f>
        <v>4497495</v>
      </c>
      <c r="H11" s="77" t="s">
        <v>73</v>
      </c>
      <c r="I11" s="78">
        <f>SUM(I12:I14)</f>
        <v>4497495</v>
      </c>
      <c r="J11" s="69"/>
      <c r="K11" s="69"/>
    </row>
    <row r="12" spans="1:11">
      <c r="A12" s="238"/>
      <c r="B12" s="238"/>
      <c r="C12" s="238"/>
      <c r="D12" s="241"/>
      <c r="E12" s="244"/>
      <c r="F12" s="244"/>
      <c r="G12" s="247"/>
      <c r="H12" s="79" t="s">
        <v>74</v>
      </c>
      <c r="I12" s="80">
        <v>2852311</v>
      </c>
      <c r="J12" s="69"/>
      <c r="K12" s="81"/>
    </row>
    <row r="13" spans="1:11">
      <c r="A13" s="238"/>
      <c r="B13" s="238"/>
      <c r="C13" s="238"/>
      <c r="D13" s="241"/>
      <c r="E13" s="244"/>
      <c r="F13" s="244"/>
      <c r="G13" s="247"/>
      <c r="H13" s="82" t="s">
        <v>75</v>
      </c>
      <c r="I13" s="83">
        <v>0</v>
      </c>
      <c r="J13" s="69"/>
      <c r="K13" s="69"/>
    </row>
    <row r="14" spans="1:11">
      <c r="A14" s="239"/>
      <c r="B14" s="239"/>
      <c r="C14" s="239"/>
      <c r="D14" s="242"/>
      <c r="E14" s="245"/>
      <c r="F14" s="245"/>
      <c r="G14" s="248"/>
      <c r="H14" s="79" t="s">
        <v>76</v>
      </c>
      <c r="I14" s="83">
        <v>1645184</v>
      </c>
      <c r="J14" s="69"/>
      <c r="K14" s="69"/>
    </row>
    <row r="15" spans="1:11" ht="15" customHeight="1">
      <c r="A15" s="237">
        <v>2</v>
      </c>
      <c r="B15" s="237">
        <v>600</v>
      </c>
      <c r="C15" s="237">
        <v>60014</v>
      </c>
      <c r="D15" s="240" t="s">
        <v>77</v>
      </c>
      <c r="E15" s="243" t="s">
        <v>72</v>
      </c>
      <c r="F15" s="243">
        <v>2025</v>
      </c>
      <c r="G15" s="246">
        <f>I15</f>
        <v>2705754</v>
      </c>
      <c r="H15" s="77" t="s">
        <v>73</v>
      </c>
      <c r="I15" s="78">
        <f>SUM(I16:I18)</f>
        <v>2705754</v>
      </c>
      <c r="J15" s="69"/>
      <c r="K15" s="69"/>
    </row>
    <row r="16" spans="1:11">
      <c r="A16" s="238"/>
      <c r="B16" s="238"/>
      <c r="C16" s="238"/>
      <c r="D16" s="241"/>
      <c r="E16" s="244"/>
      <c r="F16" s="244"/>
      <c r="G16" s="247"/>
      <c r="H16" s="79" t="s">
        <v>74</v>
      </c>
      <c r="I16" s="80">
        <v>1173336</v>
      </c>
      <c r="J16" s="69"/>
      <c r="K16" s="81"/>
    </row>
    <row r="17" spans="1:11">
      <c r="A17" s="238"/>
      <c r="B17" s="238"/>
      <c r="C17" s="238"/>
      <c r="D17" s="241"/>
      <c r="E17" s="244"/>
      <c r="F17" s="244"/>
      <c r="G17" s="247"/>
      <c r="H17" s="82" t="s">
        <v>75</v>
      </c>
      <c r="I17" s="83">
        <v>0</v>
      </c>
      <c r="J17" s="69"/>
      <c r="K17" s="69"/>
    </row>
    <row r="18" spans="1:11">
      <c r="A18" s="239"/>
      <c r="B18" s="239"/>
      <c r="C18" s="239"/>
      <c r="D18" s="242"/>
      <c r="E18" s="245"/>
      <c r="F18" s="245"/>
      <c r="G18" s="248"/>
      <c r="H18" s="79" t="s">
        <v>76</v>
      </c>
      <c r="I18" s="83">
        <v>1532418</v>
      </c>
      <c r="J18" s="69"/>
      <c r="K18" s="69"/>
    </row>
    <row r="19" spans="1:11" ht="15" customHeight="1">
      <c r="A19" s="237">
        <v>3</v>
      </c>
      <c r="B19" s="237">
        <v>600</v>
      </c>
      <c r="C19" s="237">
        <v>60014</v>
      </c>
      <c r="D19" s="240" t="s">
        <v>98</v>
      </c>
      <c r="E19" s="243" t="s">
        <v>72</v>
      </c>
      <c r="F19" s="243">
        <v>2025</v>
      </c>
      <c r="G19" s="246">
        <f>I19</f>
        <v>452861</v>
      </c>
      <c r="H19" s="77" t="s">
        <v>73</v>
      </c>
      <c r="I19" s="78">
        <f>SUM(I20:I22)</f>
        <v>452861</v>
      </c>
      <c r="J19" s="69"/>
      <c r="K19" s="69"/>
    </row>
    <row r="20" spans="1:11">
      <c r="A20" s="238"/>
      <c r="B20" s="238"/>
      <c r="C20" s="238"/>
      <c r="D20" s="241"/>
      <c r="E20" s="244"/>
      <c r="F20" s="244"/>
      <c r="G20" s="247"/>
      <c r="H20" s="79" t="s">
        <v>74</v>
      </c>
      <c r="I20" s="80">
        <v>452861</v>
      </c>
      <c r="J20" s="69"/>
      <c r="K20" s="69"/>
    </row>
    <row r="21" spans="1:11">
      <c r="A21" s="238"/>
      <c r="B21" s="238"/>
      <c r="C21" s="238"/>
      <c r="D21" s="241"/>
      <c r="E21" s="244"/>
      <c r="F21" s="244"/>
      <c r="G21" s="247"/>
      <c r="H21" s="82" t="s">
        <v>75</v>
      </c>
      <c r="I21" s="83">
        <v>0</v>
      </c>
      <c r="J21" s="69"/>
      <c r="K21" s="69"/>
    </row>
    <row r="22" spans="1:11">
      <c r="A22" s="239"/>
      <c r="B22" s="239"/>
      <c r="C22" s="239"/>
      <c r="D22" s="242"/>
      <c r="E22" s="245"/>
      <c r="F22" s="245"/>
      <c r="G22" s="248"/>
      <c r="H22" s="79" t="s">
        <v>76</v>
      </c>
      <c r="I22" s="83">
        <v>0</v>
      </c>
      <c r="J22" s="69"/>
      <c r="K22" s="69"/>
    </row>
    <row r="23" spans="1:11" ht="15" customHeight="1">
      <c r="A23" s="237">
        <v>4</v>
      </c>
      <c r="B23" s="237">
        <v>600</v>
      </c>
      <c r="C23" s="237">
        <v>60014</v>
      </c>
      <c r="D23" s="240" t="s">
        <v>78</v>
      </c>
      <c r="E23" s="243" t="s">
        <v>72</v>
      </c>
      <c r="F23" s="243">
        <v>2025</v>
      </c>
      <c r="G23" s="246">
        <f>I23</f>
        <v>485000</v>
      </c>
      <c r="H23" s="77" t="s">
        <v>73</v>
      </c>
      <c r="I23" s="78">
        <f>SUM(I24:I26)</f>
        <v>485000</v>
      </c>
      <c r="J23" s="69"/>
      <c r="K23" s="69"/>
    </row>
    <row r="24" spans="1:11">
      <c r="A24" s="238"/>
      <c r="B24" s="238"/>
      <c r="C24" s="238"/>
      <c r="D24" s="241"/>
      <c r="E24" s="244"/>
      <c r="F24" s="244"/>
      <c r="G24" s="247"/>
      <c r="H24" s="79" t="s">
        <v>74</v>
      </c>
      <c r="I24" s="80">
        <f>260000+225000</f>
        <v>485000</v>
      </c>
      <c r="J24" s="69"/>
      <c r="K24" s="69"/>
    </row>
    <row r="25" spans="1:11">
      <c r="A25" s="238"/>
      <c r="B25" s="238"/>
      <c r="C25" s="238"/>
      <c r="D25" s="241"/>
      <c r="E25" s="244"/>
      <c r="F25" s="244"/>
      <c r="G25" s="247"/>
      <c r="H25" s="82" t="s">
        <v>75</v>
      </c>
      <c r="I25" s="83">
        <v>0</v>
      </c>
      <c r="J25" s="69"/>
      <c r="K25" s="69"/>
    </row>
    <row r="26" spans="1:11">
      <c r="A26" s="239"/>
      <c r="B26" s="239"/>
      <c r="C26" s="239"/>
      <c r="D26" s="242"/>
      <c r="E26" s="245"/>
      <c r="F26" s="245"/>
      <c r="G26" s="248"/>
      <c r="H26" s="79" t="s">
        <v>76</v>
      </c>
      <c r="I26" s="83">
        <v>0</v>
      </c>
      <c r="J26" s="69"/>
      <c r="K26" s="69"/>
    </row>
    <row r="27" spans="1:11" ht="15" customHeight="1">
      <c r="A27" s="237">
        <v>5</v>
      </c>
      <c r="B27" s="237">
        <v>630</v>
      </c>
      <c r="C27" s="237">
        <v>63095</v>
      </c>
      <c r="D27" s="240" t="s">
        <v>99</v>
      </c>
      <c r="E27" s="243" t="s">
        <v>45</v>
      </c>
      <c r="F27" s="243">
        <v>2025</v>
      </c>
      <c r="G27" s="246">
        <f>I27</f>
        <v>30751</v>
      </c>
      <c r="H27" s="77" t="s">
        <v>73</v>
      </c>
      <c r="I27" s="78">
        <f>SUM(I28:I30)</f>
        <v>30751</v>
      </c>
      <c r="J27" s="69"/>
      <c r="K27" s="69"/>
    </row>
    <row r="28" spans="1:11">
      <c r="A28" s="238"/>
      <c r="B28" s="238"/>
      <c r="C28" s="238"/>
      <c r="D28" s="241"/>
      <c r="E28" s="244"/>
      <c r="F28" s="244"/>
      <c r="G28" s="247"/>
      <c r="H28" s="79" t="s">
        <v>74</v>
      </c>
      <c r="I28" s="80">
        <v>4613</v>
      </c>
      <c r="J28" s="69"/>
      <c r="K28" s="69"/>
    </row>
    <row r="29" spans="1:11">
      <c r="A29" s="238"/>
      <c r="B29" s="238"/>
      <c r="C29" s="238"/>
      <c r="D29" s="241"/>
      <c r="E29" s="244"/>
      <c r="F29" s="244"/>
      <c r="G29" s="247"/>
      <c r="H29" s="82" t="s">
        <v>75</v>
      </c>
      <c r="I29" s="83">
        <v>26138</v>
      </c>
      <c r="J29" s="69"/>
      <c r="K29" s="69"/>
    </row>
    <row r="30" spans="1:11">
      <c r="A30" s="239"/>
      <c r="B30" s="239"/>
      <c r="C30" s="239"/>
      <c r="D30" s="242"/>
      <c r="E30" s="245"/>
      <c r="F30" s="245"/>
      <c r="G30" s="248"/>
      <c r="H30" s="79" t="s">
        <v>76</v>
      </c>
      <c r="I30" s="83">
        <v>0</v>
      </c>
      <c r="J30" s="69"/>
      <c r="K30" s="69"/>
    </row>
    <row r="31" spans="1:11" ht="15" customHeight="1">
      <c r="A31" s="237">
        <v>6</v>
      </c>
      <c r="B31" s="237">
        <v>710</v>
      </c>
      <c r="C31" s="237">
        <v>71095</v>
      </c>
      <c r="D31" s="240" t="s">
        <v>79</v>
      </c>
      <c r="E31" s="243" t="s">
        <v>45</v>
      </c>
      <c r="F31" s="243">
        <v>2025</v>
      </c>
      <c r="G31" s="246">
        <f>I31</f>
        <v>134685</v>
      </c>
      <c r="H31" s="77" t="s">
        <v>73</v>
      </c>
      <c r="I31" s="78">
        <f>SUM(I32:I34)</f>
        <v>134685</v>
      </c>
      <c r="J31" s="69"/>
      <c r="K31" s="69"/>
    </row>
    <row r="32" spans="1:11">
      <c r="A32" s="238"/>
      <c r="B32" s="238"/>
      <c r="C32" s="238"/>
      <c r="D32" s="241"/>
      <c r="E32" s="244"/>
      <c r="F32" s="244"/>
      <c r="G32" s="247"/>
      <c r="H32" s="79" t="s">
        <v>74</v>
      </c>
      <c r="I32" s="80">
        <v>0</v>
      </c>
      <c r="J32" s="69"/>
      <c r="K32" s="69"/>
    </row>
    <row r="33" spans="1:11">
      <c r="A33" s="238"/>
      <c r="B33" s="238"/>
      <c r="C33" s="238"/>
      <c r="D33" s="241"/>
      <c r="E33" s="244"/>
      <c r="F33" s="244"/>
      <c r="G33" s="247"/>
      <c r="H33" s="82" t="s">
        <v>75</v>
      </c>
      <c r="I33" s="83">
        <v>134685</v>
      </c>
      <c r="J33" s="69"/>
      <c r="K33" s="69"/>
    </row>
    <row r="34" spans="1:11">
      <c r="A34" s="239"/>
      <c r="B34" s="239"/>
      <c r="C34" s="239"/>
      <c r="D34" s="242"/>
      <c r="E34" s="245"/>
      <c r="F34" s="245"/>
      <c r="G34" s="248"/>
      <c r="H34" s="79" t="s">
        <v>76</v>
      </c>
      <c r="I34" s="83">
        <v>0</v>
      </c>
      <c r="J34" s="69"/>
      <c r="K34" s="69"/>
    </row>
    <row r="35" spans="1:11" ht="15" customHeight="1">
      <c r="A35" s="237">
        <v>7</v>
      </c>
      <c r="B35" s="237">
        <v>750</v>
      </c>
      <c r="C35" s="237">
        <v>75020</v>
      </c>
      <c r="D35" s="240" t="s">
        <v>78</v>
      </c>
      <c r="E35" s="243" t="s">
        <v>45</v>
      </c>
      <c r="F35" s="243">
        <v>2025</v>
      </c>
      <c r="G35" s="246">
        <f>I35</f>
        <v>15500</v>
      </c>
      <c r="H35" s="77" t="s">
        <v>73</v>
      </c>
      <c r="I35" s="78">
        <f>SUM(I36:I38)</f>
        <v>15500</v>
      </c>
      <c r="J35" s="69"/>
      <c r="K35" s="69"/>
    </row>
    <row r="36" spans="1:11">
      <c r="A36" s="238"/>
      <c r="B36" s="238"/>
      <c r="C36" s="238"/>
      <c r="D36" s="241"/>
      <c r="E36" s="244"/>
      <c r="F36" s="244"/>
      <c r="G36" s="247"/>
      <c r="H36" s="79" t="s">
        <v>74</v>
      </c>
      <c r="I36" s="80">
        <v>15500</v>
      </c>
      <c r="J36" s="69"/>
      <c r="K36" s="69"/>
    </row>
    <row r="37" spans="1:11">
      <c r="A37" s="238"/>
      <c r="B37" s="238"/>
      <c r="C37" s="238"/>
      <c r="D37" s="241"/>
      <c r="E37" s="244"/>
      <c r="F37" s="244"/>
      <c r="G37" s="247"/>
      <c r="H37" s="82" t="s">
        <v>75</v>
      </c>
      <c r="I37" s="83">
        <v>0</v>
      </c>
      <c r="J37" s="69"/>
      <c r="K37" s="69"/>
    </row>
    <row r="38" spans="1:11">
      <c r="A38" s="239"/>
      <c r="B38" s="239"/>
      <c r="C38" s="239"/>
      <c r="D38" s="242"/>
      <c r="E38" s="245"/>
      <c r="F38" s="245"/>
      <c r="G38" s="248"/>
      <c r="H38" s="79" t="s">
        <v>76</v>
      </c>
      <c r="I38" s="83">
        <v>0</v>
      </c>
      <c r="J38" s="69"/>
      <c r="K38" s="69"/>
    </row>
    <row r="39" spans="1:11" ht="15" customHeight="1">
      <c r="A39" s="237">
        <v>8</v>
      </c>
      <c r="B39" s="237">
        <v>750</v>
      </c>
      <c r="C39" s="237">
        <v>75095</v>
      </c>
      <c r="D39" s="240" t="s">
        <v>80</v>
      </c>
      <c r="E39" s="243" t="s">
        <v>45</v>
      </c>
      <c r="F39" s="243">
        <v>2025</v>
      </c>
      <c r="G39" s="246">
        <f>I39</f>
        <v>262362</v>
      </c>
      <c r="H39" s="77" t="s">
        <v>73</v>
      </c>
      <c r="I39" s="78">
        <f>SUM(I40:I42)</f>
        <v>262362</v>
      </c>
      <c r="J39" s="69"/>
      <c r="K39" s="69"/>
    </row>
    <row r="40" spans="1:11">
      <c r="A40" s="238"/>
      <c r="B40" s="238"/>
      <c r="C40" s="238"/>
      <c r="D40" s="241"/>
      <c r="E40" s="244"/>
      <c r="F40" s="244"/>
      <c r="G40" s="247"/>
      <c r="H40" s="79" t="s">
        <v>74</v>
      </c>
      <c r="I40" s="80">
        <f>300000-37638</f>
        <v>262362</v>
      </c>
      <c r="J40" s="69"/>
      <c r="K40" s="69"/>
    </row>
    <row r="41" spans="1:11">
      <c r="A41" s="238"/>
      <c r="B41" s="238"/>
      <c r="C41" s="238"/>
      <c r="D41" s="241"/>
      <c r="E41" s="244"/>
      <c r="F41" s="244"/>
      <c r="G41" s="247"/>
      <c r="H41" s="82" t="s">
        <v>75</v>
      </c>
      <c r="I41" s="83">
        <v>0</v>
      </c>
      <c r="J41" s="69"/>
      <c r="K41" s="69"/>
    </row>
    <row r="42" spans="1:11">
      <c r="A42" s="239"/>
      <c r="B42" s="239"/>
      <c r="C42" s="239"/>
      <c r="D42" s="242"/>
      <c r="E42" s="245"/>
      <c r="F42" s="245"/>
      <c r="G42" s="248"/>
      <c r="H42" s="79" t="s">
        <v>76</v>
      </c>
      <c r="I42" s="83">
        <v>0</v>
      </c>
      <c r="J42" s="69"/>
      <c r="K42" s="69"/>
    </row>
    <row r="43" spans="1:11" ht="15" customHeight="1">
      <c r="A43" s="237">
        <v>9</v>
      </c>
      <c r="B43" s="237">
        <v>750</v>
      </c>
      <c r="C43" s="237">
        <v>75095</v>
      </c>
      <c r="D43" s="240" t="s">
        <v>81</v>
      </c>
      <c r="E43" s="243" t="s">
        <v>24</v>
      </c>
      <c r="F43" s="243">
        <v>2025</v>
      </c>
      <c r="G43" s="246">
        <f>I43</f>
        <v>50000</v>
      </c>
      <c r="H43" s="77" t="s">
        <v>73</v>
      </c>
      <c r="I43" s="78">
        <f>SUM(I44:I46)</f>
        <v>50000</v>
      </c>
      <c r="J43" s="69"/>
      <c r="K43" s="69"/>
    </row>
    <row r="44" spans="1:11">
      <c r="A44" s="238"/>
      <c r="B44" s="238"/>
      <c r="C44" s="238"/>
      <c r="D44" s="241"/>
      <c r="E44" s="244"/>
      <c r="F44" s="244"/>
      <c r="G44" s="247"/>
      <c r="H44" s="79" t="s">
        <v>74</v>
      </c>
      <c r="I44" s="80">
        <v>50000</v>
      </c>
      <c r="J44" s="69"/>
      <c r="K44" s="69"/>
    </row>
    <row r="45" spans="1:11">
      <c r="A45" s="238"/>
      <c r="B45" s="238"/>
      <c r="C45" s="238"/>
      <c r="D45" s="241"/>
      <c r="E45" s="244"/>
      <c r="F45" s="244"/>
      <c r="G45" s="247"/>
      <c r="H45" s="82" t="s">
        <v>75</v>
      </c>
      <c r="I45" s="83"/>
      <c r="J45" s="69"/>
      <c r="K45" s="69"/>
    </row>
    <row r="46" spans="1:11">
      <c r="A46" s="239"/>
      <c r="B46" s="239"/>
      <c r="C46" s="239"/>
      <c r="D46" s="242"/>
      <c r="E46" s="245"/>
      <c r="F46" s="245"/>
      <c r="G46" s="248"/>
      <c r="H46" s="79" t="s">
        <v>76</v>
      </c>
      <c r="I46" s="83"/>
      <c r="J46" s="69"/>
      <c r="K46" s="69"/>
    </row>
    <row r="47" spans="1:11" ht="15" customHeight="1">
      <c r="A47" s="237">
        <v>10</v>
      </c>
      <c r="B47" s="237">
        <v>750</v>
      </c>
      <c r="C47" s="237">
        <v>75095</v>
      </c>
      <c r="D47" s="240" t="s">
        <v>82</v>
      </c>
      <c r="E47" s="243" t="s">
        <v>45</v>
      </c>
      <c r="F47" s="243">
        <v>2025</v>
      </c>
      <c r="G47" s="246">
        <f>I47</f>
        <v>15000</v>
      </c>
      <c r="H47" s="77" t="s">
        <v>73</v>
      </c>
      <c r="I47" s="78">
        <f>SUM(I48:I50)</f>
        <v>15000</v>
      </c>
      <c r="J47" s="69"/>
      <c r="K47" s="69"/>
    </row>
    <row r="48" spans="1:11">
      <c r="A48" s="238"/>
      <c r="B48" s="238"/>
      <c r="C48" s="238"/>
      <c r="D48" s="241"/>
      <c r="E48" s="244"/>
      <c r="F48" s="244"/>
      <c r="G48" s="247"/>
      <c r="H48" s="79" t="s">
        <v>74</v>
      </c>
      <c r="I48" s="80">
        <v>15000</v>
      </c>
      <c r="J48" s="69"/>
      <c r="K48" s="69"/>
    </row>
    <row r="49" spans="1:11">
      <c r="A49" s="238"/>
      <c r="B49" s="238"/>
      <c r="C49" s="238"/>
      <c r="D49" s="241"/>
      <c r="E49" s="244"/>
      <c r="F49" s="244"/>
      <c r="G49" s="247"/>
      <c r="H49" s="82" t="s">
        <v>75</v>
      </c>
      <c r="I49" s="83">
        <v>0</v>
      </c>
      <c r="J49" s="69"/>
      <c r="K49" s="69"/>
    </row>
    <row r="50" spans="1:11">
      <c r="A50" s="239"/>
      <c r="B50" s="239"/>
      <c r="C50" s="239"/>
      <c r="D50" s="242"/>
      <c r="E50" s="245"/>
      <c r="F50" s="245"/>
      <c r="G50" s="248"/>
      <c r="H50" s="79" t="s">
        <v>76</v>
      </c>
      <c r="I50" s="83">
        <v>0</v>
      </c>
      <c r="J50" s="69"/>
      <c r="K50" s="69"/>
    </row>
    <row r="51" spans="1:11" ht="15" customHeight="1">
      <c r="A51" s="237">
        <v>11</v>
      </c>
      <c r="B51" s="237">
        <v>750</v>
      </c>
      <c r="C51" s="237">
        <v>75095</v>
      </c>
      <c r="D51" s="240" t="s">
        <v>83</v>
      </c>
      <c r="E51" s="243" t="s">
        <v>45</v>
      </c>
      <c r="F51" s="243">
        <v>2025</v>
      </c>
      <c r="G51" s="246">
        <f>I51</f>
        <v>55351</v>
      </c>
      <c r="H51" s="77" t="s">
        <v>73</v>
      </c>
      <c r="I51" s="78">
        <f>SUM(I52:I54)</f>
        <v>55351</v>
      </c>
      <c r="J51" s="69"/>
      <c r="K51" s="69"/>
    </row>
    <row r="52" spans="1:11">
      <c r="A52" s="238"/>
      <c r="B52" s="238"/>
      <c r="C52" s="238"/>
      <c r="D52" s="241"/>
      <c r="E52" s="244"/>
      <c r="F52" s="244"/>
      <c r="G52" s="247"/>
      <c r="H52" s="79" t="s">
        <v>74</v>
      </c>
      <c r="I52" s="80">
        <f>30000-21697</f>
        <v>8303</v>
      </c>
      <c r="J52" s="69"/>
      <c r="K52" s="69"/>
    </row>
    <row r="53" spans="1:11">
      <c r="A53" s="238"/>
      <c r="B53" s="238"/>
      <c r="C53" s="238"/>
      <c r="D53" s="241"/>
      <c r="E53" s="244"/>
      <c r="F53" s="244"/>
      <c r="G53" s="247"/>
      <c r="H53" s="82" t="s">
        <v>75</v>
      </c>
      <c r="I53" s="83">
        <f>170000-122952</f>
        <v>47048</v>
      </c>
      <c r="J53" s="69"/>
      <c r="K53" s="69"/>
    </row>
    <row r="54" spans="1:11">
      <c r="A54" s="239"/>
      <c r="B54" s="239"/>
      <c r="C54" s="239"/>
      <c r="D54" s="242"/>
      <c r="E54" s="245"/>
      <c r="F54" s="245"/>
      <c r="G54" s="248"/>
      <c r="H54" s="79" t="s">
        <v>76</v>
      </c>
      <c r="I54" s="83">
        <v>0</v>
      </c>
      <c r="J54" s="69"/>
      <c r="K54" s="69"/>
    </row>
    <row r="55" spans="1:11" ht="15" customHeight="1">
      <c r="A55" s="237">
        <v>12</v>
      </c>
      <c r="B55" s="237">
        <v>750</v>
      </c>
      <c r="C55" s="237">
        <v>75095</v>
      </c>
      <c r="D55" s="240" t="s">
        <v>84</v>
      </c>
      <c r="E55" s="243" t="s">
        <v>45</v>
      </c>
      <c r="F55" s="243">
        <v>2025</v>
      </c>
      <c r="G55" s="246">
        <f>I55</f>
        <v>250000</v>
      </c>
      <c r="H55" s="77" t="s">
        <v>73</v>
      </c>
      <c r="I55" s="84">
        <f>I56+I57+I58</f>
        <v>250000</v>
      </c>
      <c r="J55" s="69"/>
      <c r="K55" s="69"/>
    </row>
    <row r="56" spans="1:11">
      <c r="A56" s="238"/>
      <c r="B56" s="238"/>
      <c r="C56" s="238"/>
      <c r="D56" s="241"/>
      <c r="E56" s="244"/>
      <c r="F56" s="244"/>
      <c r="G56" s="247"/>
      <c r="H56" s="79" t="s">
        <v>74</v>
      </c>
      <c r="I56" s="85">
        <f>250000-I58</f>
        <v>162500</v>
      </c>
      <c r="J56" s="69"/>
      <c r="K56" s="69"/>
    </row>
    <row r="57" spans="1:11">
      <c r="A57" s="238"/>
      <c r="B57" s="238"/>
      <c r="C57" s="238"/>
      <c r="D57" s="241"/>
      <c r="E57" s="244"/>
      <c r="F57" s="244"/>
      <c r="G57" s="247"/>
      <c r="H57" s="82" t="s">
        <v>75</v>
      </c>
      <c r="I57" s="85">
        <v>0</v>
      </c>
      <c r="J57" s="69"/>
      <c r="K57" s="69"/>
    </row>
    <row r="58" spans="1:11">
      <c r="A58" s="239"/>
      <c r="B58" s="239"/>
      <c r="C58" s="239"/>
      <c r="D58" s="242"/>
      <c r="E58" s="245"/>
      <c r="F58" s="245"/>
      <c r="G58" s="248"/>
      <c r="H58" s="79" t="s">
        <v>76</v>
      </c>
      <c r="I58" s="86">
        <v>87500</v>
      </c>
      <c r="J58" s="69"/>
      <c r="K58" s="69"/>
    </row>
    <row r="59" spans="1:11">
      <c r="A59" s="87"/>
      <c r="B59" s="87"/>
      <c r="C59" s="87"/>
      <c r="D59" s="88"/>
      <c r="E59" s="89"/>
      <c r="F59" s="89"/>
      <c r="G59" s="90"/>
      <c r="H59" s="91"/>
      <c r="I59" s="92"/>
      <c r="J59" s="69"/>
      <c r="K59" s="69"/>
    </row>
    <row r="60" spans="1:11" ht="15.6">
      <c r="A60" s="87"/>
      <c r="B60" s="87"/>
      <c r="C60" s="87"/>
      <c r="D60" s="88"/>
      <c r="E60" s="93"/>
      <c r="F60" s="89"/>
      <c r="G60" s="90"/>
      <c r="H60" s="91"/>
      <c r="I60" s="92"/>
      <c r="J60" s="69"/>
      <c r="K60" s="69"/>
    </row>
    <row r="61" spans="1:11">
      <c r="A61" s="70"/>
      <c r="B61" s="70"/>
      <c r="C61" s="70"/>
      <c r="D61" s="70"/>
      <c r="E61" s="70" t="s">
        <v>52</v>
      </c>
      <c r="F61" s="70"/>
      <c r="G61" s="70"/>
      <c r="H61" s="71"/>
      <c r="I61" s="264" t="s">
        <v>53</v>
      </c>
      <c r="J61" s="69"/>
      <c r="K61" s="69"/>
    </row>
    <row r="62" spans="1:11">
      <c r="A62" s="72"/>
      <c r="B62" s="72"/>
      <c r="C62" s="72"/>
      <c r="D62" s="72" t="s">
        <v>54</v>
      </c>
      <c r="E62" s="72" t="s">
        <v>55</v>
      </c>
      <c r="F62" s="72" t="s">
        <v>56</v>
      </c>
      <c r="G62" s="72" t="s">
        <v>57</v>
      </c>
      <c r="H62" s="73" t="s">
        <v>58</v>
      </c>
      <c r="I62" s="265"/>
      <c r="J62" s="69"/>
      <c r="K62" s="69"/>
    </row>
    <row r="63" spans="1:11">
      <c r="A63" s="72" t="s">
        <v>59</v>
      </c>
      <c r="B63" s="72" t="s">
        <v>60</v>
      </c>
      <c r="C63" s="72" t="s">
        <v>61</v>
      </c>
      <c r="D63" s="72" t="s">
        <v>62</v>
      </c>
      <c r="E63" s="72" t="s">
        <v>63</v>
      </c>
      <c r="F63" s="72" t="s">
        <v>64</v>
      </c>
      <c r="G63" s="72" t="s">
        <v>65</v>
      </c>
      <c r="H63" s="73" t="s">
        <v>66</v>
      </c>
      <c r="I63" s="265"/>
      <c r="J63" s="69"/>
      <c r="K63" s="69"/>
    </row>
    <row r="64" spans="1:11">
      <c r="A64" s="72"/>
      <c r="B64" s="72"/>
      <c r="C64" s="72"/>
      <c r="D64" s="72"/>
      <c r="E64" s="72" t="s">
        <v>67</v>
      </c>
      <c r="F64" s="72"/>
      <c r="G64" s="72" t="s">
        <v>68</v>
      </c>
      <c r="H64" s="73"/>
      <c r="I64" s="265"/>
      <c r="J64" s="69"/>
      <c r="K64" s="69"/>
    </row>
    <row r="65" spans="1:11">
      <c r="A65" s="74"/>
      <c r="B65" s="74"/>
      <c r="C65" s="74"/>
      <c r="D65" s="74"/>
      <c r="E65" s="74" t="s">
        <v>69</v>
      </c>
      <c r="F65" s="74"/>
      <c r="G65" s="74" t="s">
        <v>70</v>
      </c>
      <c r="H65" s="75"/>
      <c r="I65" s="266"/>
      <c r="J65" s="69"/>
      <c r="K65" s="69"/>
    </row>
    <row r="66" spans="1:11">
      <c r="A66" s="76">
        <v>1</v>
      </c>
      <c r="B66" s="76">
        <v>2</v>
      </c>
      <c r="C66" s="76">
        <v>3</v>
      </c>
      <c r="D66" s="76">
        <v>4</v>
      </c>
      <c r="E66" s="76">
        <v>5</v>
      </c>
      <c r="F66" s="76">
        <v>6</v>
      </c>
      <c r="G66" s="76">
        <v>7</v>
      </c>
      <c r="H66" s="76">
        <v>8</v>
      </c>
      <c r="I66" s="76">
        <v>9</v>
      </c>
      <c r="J66" s="69"/>
      <c r="K66" s="69"/>
    </row>
    <row r="67" spans="1:11" ht="15" customHeight="1">
      <c r="A67" s="237">
        <v>13</v>
      </c>
      <c r="B67" s="237">
        <v>750</v>
      </c>
      <c r="C67" s="237">
        <v>75095</v>
      </c>
      <c r="D67" s="240" t="s">
        <v>85</v>
      </c>
      <c r="E67" s="243" t="s">
        <v>45</v>
      </c>
      <c r="F67" s="243">
        <v>2025</v>
      </c>
      <c r="G67" s="246">
        <f>I67</f>
        <v>270009</v>
      </c>
      <c r="H67" s="77" t="s">
        <v>73</v>
      </c>
      <c r="I67" s="84">
        <f>I68+I69+I70</f>
        <v>270009</v>
      </c>
      <c r="J67" s="69"/>
      <c r="K67" s="69"/>
    </row>
    <row r="68" spans="1:11">
      <c r="A68" s="238"/>
      <c r="B68" s="238"/>
      <c r="C68" s="238"/>
      <c r="D68" s="241"/>
      <c r="E68" s="244"/>
      <c r="F68" s="244"/>
      <c r="G68" s="247"/>
      <c r="H68" s="79" t="s">
        <v>74</v>
      </c>
      <c r="I68" s="85">
        <f>170000+62371+37638</f>
        <v>270009</v>
      </c>
      <c r="J68" s="69"/>
      <c r="K68" s="69"/>
    </row>
    <row r="69" spans="1:11">
      <c r="A69" s="238"/>
      <c r="B69" s="238"/>
      <c r="C69" s="238"/>
      <c r="D69" s="241"/>
      <c r="E69" s="244"/>
      <c r="F69" s="244"/>
      <c r="G69" s="247"/>
      <c r="H69" s="82" t="s">
        <v>75</v>
      </c>
      <c r="I69" s="85">
        <v>0</v>
      </c>
      <c r="J69" s="69"/>
      <c r="K69" s="69"/>
    </row>
    <row r="70" spans="1:11">
      <c r="A70" s="239"/>
      <c r="B70" s="239"/>
      <c r="C70" s="239"/>
      <c r="D70" s="242"/>
      <c r="E70" s="245"/>
      <c r="F70" s="245"/>
      <c r="G70" s="248"/>
      <c r="H70" s="79" t="s">
        <v>76</v>
      </c>
      <c r="I70" s="86">
        <v>0</v>
      </c>
      <c r="J70" s="69"/>
      <c r="K70" s="69"/>
    </row>
    <row r="71" spans="1:11" ht="15" customHeight="1">
      <c r="A71" s="237">
        <v>14</v>
      </c>
      <c r="B71" s="237">
        <v>750</v>
      </c>
      <c r="C71" s="237">
        <v>75095</v>
      </c>
      <c r="D71" s="240" t="s">
        <v>86</v>
      </c>
      <c r="E71" s="243" t="s">
        <v>45</v>
      </c>
      <c r="F71" s="243">
        <v>2025</v>
      </c>
      <c r="G71" s="246">
        <f>I71</f>
        <v>36900</v>
      </c>
      <c r="H71" s="77" t="s">
        <v>73</v>
      </c>
      <c r="I71" s="84">
        <f>I72+I73+I74</f>
        <v>36900</v>
      </c>
      <c r="J71" s="69"/>
      <c r="K71" s="69"/>
    </row>
    <row r="72" spans="1:11">
      <c r="A72" s="238"/>
      <c r="B72" s="238"/>
      <c r="C72" s="238"/>
      <c r="D72" s="241"/>
      <c r="E72" s="244"/>
      <c r="F72" s="244"/>
      <c r="G72" s="247"/>
      <c r="H72" s="79" t="s">
        <v>74</v>
      </c>
      <c r="I72" s="85">
        <f>22500-16965</f>
        <v>5535</v>
      </c>
      <c r="J72" s="69"/>
      <c r="K72" s="69"/>
    </row>
    <row r="73" spans="1:11">
      <c r="A73" s="238"/>
      <c r="B73" s="238"/>
      <c r="C73" s="238"/>
      <c r="D73" s="241"/>
      <c r="E73" s="244"/>
      <c r="F73" s="244"/>
      <c r="G73" s="247"/>
      <c r="H73" s="82" t="s">
        <v>75</v>
      </c>
      <c r="I73" s="85">
        <f>127500-96135</f>
        <v>31365</v>
      </c>
      <c r="J73" s="69"/>
      <c r="K73" s="69"/>
    </row>
    <row r="74" spans="1:11">
      <c r="A74" s="239"/>
      <c r="B74" s="239"/>
      <c r="C74" s="239"/>
      <c r="D74" s="242"/>
      <c r="E74" s="245"/>
      <c r="F74" s="245"/>
      <c r="G74" s="248"/>
      <c r="H74" s="79" t="s">
        <v>76</v>
      </c>
      <c r="I74" s="86">
        <v>0</v>
      </c>
      <c r="J74" s="69"/>
      <c r="K74" s="69"/>
    </row>
    <row r="75" spans="1:11" ht="15" customHeight="1">
      <c r="A75" s="237">
        <v>15</v>
      </c>
      <c r="B75" s="237">
        <v>750</v>
      </c>
      <c r="C75" s="237">
        <v>75095</v>
      </c>
      <c r="D75" s="240" t="s">
        <v>100</v>
      </c>
      <c r="E75" s="243" t="s">
        <v>45</v>
      </c>
      <c r="F75" s="243">
        <v>2025</v>
      </c>
      <c r="G75" s="246">
        <f>I75</f>
        <v>96275</v>
      </c>
      <c r="H75" s="77" t="s">
        <v>73</v>
      </c>
      <c r="I75" s="84">
        <f>I76+I77+I78</f>
        <v>96275</v>
      </c>
      <c r="J75" s="69"/>
      <c r="K75" s="69"/>
    </row>
    <row r="76" spans="1:11">
      <c r="A76" s="238"/>
      <c r="B76" s="238"/>
      <c r="C76" s="238"/>
      <c r="D76" s="241"/>
      <c r="E76" s="244"/>
      <c r="F76" s="244"/>
      <c r="G76" s="247"/>
      <c r="H76" s="79" t="s">
        <v>74</v>
      </c>
      <c r="I76" s="85">
        <v>96275</v>
      </c>
      <c r="J76" s="69"/>
      <c r="K76" s="69"/>
    </row>
    <row r="77" spans="1:11">
      <c r="A77" s="238"/>
      <c r="B77" s="238"/>
      <c r="C77" s="238"/>
      <c r="D77" s="241"/>
      <c r="E77" s="244"/>
      <c r="F77" s="244"/>
      <c r="G77" s="247"/>
      <c r="H77" s="82" t="s">
        <v>75</v>
      </c>
      <c r="I77" s="85">
        <v>0</v>
      </c>
      <c r="J77" s="69"/>
      <c r="K77" s="69"/>
    </row>
    <row r="78" spans="1:11">
      <c r="A78" s="239"/>
      <c r="B78" s="239"/>
      <c r="C78" s="239"/>
      <c r="D78" s="242"/>
      <c r="E78" s="245"/>
      <c r="F78" s="245"/>
      <c r="G78" s="248"/>
      <c r="H78" s="79" t="s">
        <v>76</v>
      </c>
      <c r="I78" s="86">
        <v>0</v>
      </c>
      <c r="J78" s="69"/>
      <c r="K78" s="69"/>
    </row>
    <row r="79" spans="1:11" ht="15" customHeight="1">
      <c r="A79" s="237">
        <v>16</v>
      </c>
      <c r="B79" s="237">
        <v>752</v>
      </c>
      <c r="C79" s="237">
        <v>75295</v>
      </c>
      <c r="D79" s="240" t="s">
        <v>144</v>
      </c>
      <c r="E79" s="243" t="s">
        <v>45</v>
      </c>
      <c r="F79" s="243">
        <v>2025</v>
      </c>
      <c r="G79" s="246">
        <f>I79</f>
        <v>70000</v>
      </c>
      <c r="H79" s="77" t="s">
        <v>73</v>
      </c>
      <c r="I79" s="78">
        <f>SUM(I80:I82)</f>
        <v>70000</v>
      </c>
      <c r="J79" s="69"/>
      <c r="K79" s="69"/>
    </row>
    <row r="80" spans="1:11">
      <c r="A80" s="238"/>
      <c r="B80" s="238"/>
      <c r="C80" s="238"/>
      <c r="D80" s="241"/>
      <c r="E80" s="244"/>
      <c r="F80" s="244"/>
      <c r="G80" s="247"/>
      <c r="H80" s="79" t="s">
        <v>74</v>
      </c>
      <c r="I80" s="80">
        <v>0</v>
      </c>
      <c r="J80" s="69"/>
      <c r="K80" s="69"/>
    </row>
    <row r="81" spans="1:11">
      <c r="A81" s="238"/>
      <c r="B81" s="238"/>
      <c r="C81" s="238"/>
      <c r="D81" s="241"/>
      <c r="E81" s="244"/>
      <c r="F81" s="244"/>
      <c r="G81" s="247"/>
      <c r="H81" s="82" t="s">
        <v>75</v>
      </c>
      <c r="I81" s="83">
        <v>0</v>
      </c>
      <c r="J81" s="69"/>
      <c r="K81" s="69"/>
    </row>
    <row r="82" spans="1:11">
      <c r="A82" s="239"/>
      <c r="B82" s="239"/>
      <c r="C82" s="239"/>
      <c r="D82" s="242"/>
      <c r="E82" s="245"/>
      <c r="F82" s="245"/>
      <c r="G82" s="248"/>
      <c r="H82" s="79" t="s">
        <v>76</v>
      </c>
      <c r="I82" s="83">
        <v>70000</v>
      </c>
      <c r="J82" s="69"/>
      <c r="K82" s="69"/>
    </row>
    <row r="83" spans="1:11" ht="15" customHeight="1">
      <c r="A83" s="237">
        <v>17</v>
      </c>
      <c r="B83" s="237">
        <v>754</v>
      </c>
      <c r="C83" s="237">
        <v>75405</v>
      </c>
      <c r="D83" s="240" t="s">
        <v>78</v>
      </c>
      <c r="E83" s="243" t="s">
        <v>45</v>
      </c>
      <c r="F83" s="243">
        <v>2025</v>
      </c>
      <c r="G83" s="246">
        <f>I83</f>
        <v>20000</v>
      </c>
      <c r="H83" s="77" t="s">
        <v>73</v>
      </c>
      <c r="I83" s="78">
        <f>SUM(I84:I86)</f>
        <v>20000</v>
      </c>
      <c r="J83" s="69"/>
      <c r="K83" s="69"/>
    </row>
    <row r="84" spans="1:11">
      <c r="A84" s="238"/>
      <c r="B84" s="238"/>
      <c r="C84" s="238"/>
      <c r="D84" s="241"/>
      <c r="E84" s="244"/>
      <c r="F84" s="244"/>
      <c r="G84" s="247"/>
      <c r="H84" s="79" t="s">
        <v>74</v>
      </c>
      <c r="I84" s="80">
        <v>20000</v>
      </c>
      <c r="J84" s="69"/>
      <c r="K84" s="69"/>
    </row>
    <row r="85" spans="1:11">
      <c r="A85" s="238"/>
      <c r="B85" s="238"/>
      <c r="C85" s="238"/>
      <c r="D85" s="241"/>
      <c r="E85" s="244"/>
      <c r="F85" s="244"/>
      <c r="G85" s="247"/>
      <c r="H85" s="82" t="s">
        <v>75</v>
      </c>
      <c r="I85" s="83">
        <v>0</v>
      </c>
      <c r="J85" s="69"/>
      <c r="K85" s="69"/>
    </row>
    <row r="86" spans="1:11">
      <c r="A86" s="239"/>
      <c r="B86" s="239"/>
      <c r="C86" s="239"/>
      <c r="D86" s="242"/>
      <c r="E86" s="245"/>
      <c r="F86" s="245"/>
      <c r="G86" s="248"/>
      <c r="H86" s="79" t="s">
        <v>76</v>
      </c>
      <c r="I86" s="83">
        <v>0</v>
      </c>
      <c r="J86" s="69"/>
      <c r="K86" s="69"/>
    </row>
    <row r="87" spans="1:11" ht="15" customHeight="1">
      <c r="A87" s="237">
        <v>18</v>
      </c>
      <c r="B87" s="237">
        <v>754</v>
      </c>
      <c r="C87" s="237">
        <v>75411</v>
      </c>
      <c r="D87" s="240" t="s">
        <v>101</v>
      </c>
      <c r="E87" s="243" t="s">
        <v>102</v>
      </c>
      <c r="F87" s="243">
        <v>2025</v>
      </c>
      <c r="G87" s="246">
        <f>I87</f>
        <v>40959</v>
      </c>
      <c r="H87" s="77" t="s">
        <v>73</v>
      </c>
      <c r="I87" s="78">
        <f>SUM(I88:I90)</f>
        <v>40959</v>
      </c>
      <c r="J87" s="69"/>
      <c r="K87" s="69"/>
    </row>
    <row r="88" spans="1:11">
      <c r="A88" s="238"/>
      <c r="B88" s="238"/>
      <c r="C88" s="238"/>
      <c r="D88" s="241"/>
      <c r="E88" s="244"/>
      <c r="F88" s="244"/>
      <c r="G88" s="247"/>
      <c r="H88" s="79" t="s">
        <v>74</v>
      </c>
      <c r="I88" s="80">
        <v>0</v>
      </c>
      <c r="J88" s="69"/>
      <c r="K88" s="69"/>
    </row>
    <row r="89" spans="1:11">
      <c r="A89" s="238"/>
      <c r="B89" s="238"/>
      <c r="C89" s="238"/>
      <c r="D89" s="241"/>
      <c r="E89" s="244"/>
      <c r="F89" s="244"/>
      <c r="G89" s="247"/>
      <c r="H89" s="82" t="s">
        <v>75</v>
      </c>
      <c r="I89" s="83">
        <v>0</v>
      </c>
      <c r="J89" s="69"/>
      <c r="K89" s="69"/>
    </row>
    <row r="90" spans="1:11">
      <c r="A90" s="239"/>
      <c r="B90" s="239"/>
      <c r="C90" s="239"/>
      <c r="D90" s="242"/>
      <c r="E90" s="245"/>
      <c r="F90" s="245"/>
      <c r="G90" s="248"/>
      <c r="H90" s="79" t="s">
        <v>76</v>
      </c>
      <c r="I90" s="83">
        <v>40959</v>
      </c>
      <c r="J90" s="69"/>
      <c r="K90" s="69"/>
    </row>
    <row r="91" spans="1:11" ht="15" customHeight="1">
      <c r="A91" s="237">
        <v>19</v>
      </c>
      <c r="B91" s="237">
        <v>754</v>
      </c>
      <c r="C91" s="237">
        <v>75411</v>
      </c>
      <c r="D91" s="240" t="s">
        <v>78</v>
      </c>
      <c r="E91" s="243" t="s">
        <v>102</v>
      </c>
      <c r="F91" s="243">
        <v>2025</v>
      </c>
      <c r="G91" s="246">
        <f>I91</f>
        <v>60000</v>
      </c>
      <c r="H91" s="77" t="s">
        <v>73</v>
      </c>
      <c r="I91" s="78">
        <f>SUM(I92:I94)</f>
        <v>60000</v>
      </c>
      <c r="J91" s="69"/>
      <c r="K91" s="69"/>
    </row>
    <row r="92" spans="1:11">
      <c r="A92" s="238"/>
      <c r="B92" s="238"/>
      <c r="C92" s="238"/>
      <c r="D92" s="241"/>
      <c r="E92" s="244"/>
      <c r="F92" s="244"/>
      <c r="G92" s="247"/>
      <c r="H92" s="79" t="s">
        <v>74</v>
      </c>
      <c r="I92" s="80">
        <v>0</v>
      </c>
      <c r="J92" s="69"/>
      <c r="K92" s="69"/>
    </row>
    <row r="93" spans="1:11">
      <c r="A93" s="238"/>
      <c r="B93" s="238"/>
      <c r="C93" s="238"/>
      <c r="D93" s="241"/>
      <c r="E93" s="244"/>
      <c r="F93" s="244"/>
      <c r="G93" s="247"/>
      <c r="H93" s="82" t="s">
        <v>75</v>
      </c>
      <c r="I93" s="83">
        <v>0</v>
      </c>
      <c r="J93" s="69"/>
      <c r="K93" s="69"/>
    </row>
    <row r="94" spans="1:11">
      <c r="A94" s="239"/>
      <c r="B94" s="239"/>
      <c r="C94" s="239"/>
      <c r="D94" s="242"/>
      <c r="E94" s="245"/>
      <c r="F94" s="245"/>
      <c r="G94" s="248"/>
      <c r="H94" s="79" t="s">
        <v>76</v>
      </c>
      <c r="I94" s="83">
        <v>60000</v>
      </c>
      <c r="J94" s="69"/>
      <c r="K94" s="69"/>
    </row>
    <row r="95" spans="1:11" ht="15" customHeight="1">
      <c r="A95" s="237">
        <v>20</v>
      </c>
      <c r="B95" s="237">
        <v>801</v>
      </c>
      <c r="C95" s="237">
        <v>80115</v>
      </c>
      <c r="D95" s="240" t="s">
        <v>103</v>
      </c>
      <c r="E95" s="243" t="s">
        <v>17</v>
      </c>
      <c r="F95" s="243">
        <v>2025</v>
      </c>
      <c r="G95" s="246">
        <f>I95</f>
        <v>37000</v>
      </c>
      <c r="H95" s="77" t="s">
        <v>73</v>
      </c>
      <c r="I95" s="78">
        <f>SUM(I96:I98)</f>
        <v>37000</v>
      </c>
      <c r="J95" s="69"/>
      <c r="K95" s="69"/>
    </row>
    <row r="96" spans="1:11">
      <c r="A96" s="238"/>
      <c r="B96" s="238"/>
      <c r="C96" s="238"/>
      <c r="D96" s="241"/>
      <c r="E96" s="244"/>
      <c r="F96" s="244"/>
      <c r="G96" s="247"/>
      <c r="H96" s="79" t="s">
        <v>74</v>
      </c>
      <c r="I96" s="80">
        <v>37000</v>
      </c>
      <c r="J96" s="69"/>
      <c r="K96" s="69"/>
    </row>
    <row r="97" spans="1:11">
      <c r="A97" s="238"/>
      <c r="B97" s="238"/>
      <c r="C97" s="238"/>
      <c r="D97" s="241"/>
      <c r="E97" s="244"/>
      <c r="F97" s="244"/>
      <c r="G97" s="247"/>
      <c r="H97" s="82" t="s">
        <v>75</v>
      </c>
      <c r="I97" s="83">
        <v>0</v>
      </c>
      <c r="J97" s="69"/>
      <c r="K97" s="69"/>
    </row>
    <row r="98" spans="1:11">
      <c r="A98" s="239"/>
      <c r="B98" s="239"/>
      <c r="C98" s="239"/>
      <c r="D98" s="242"/>
      <c r="E98" s="245"/>
      <c r="F98" s="245"/>
      <c r="G98" s="248"/>
      <c r="H98" s="79" t="s">
        <v>76</v>
      </c>
      <c r="I98" s="83">
        <v>0</v>
      </c>
      <c r="J98" s="69"/>
      <c r="K98" s="69"/>
    </row>
    <row r="99" spans="1:11" ht="15" customHeight="1">
      <c r="A99" s="237">
        <v>21</v>
      </c>
      <c r="B99" s="237">
        <v>801</v>
      </c>
      <c r="C99" s="237">
        <v>80115</v>
      </c>
      <c r="D99" s="240" t="s">
        <v>104</v>
      </c>
      <c r="E99" s="243" t="s">
        <v>17</v>
      </c>
      <c r="F99" s="243">
        <v>2025</v>
      </c>
      <c r="G99" s="246">
        <f>I99</f>
        <v>10000</v>
      </c>
      <c r="H99" s="77" t="s">
        <v>73</v>
      </c>
      <c r="I99" s="78">
        <f>SUM(I100:I102)</f>
        <v>10000</v>
      </c>
      <c r="J99" s="69"/>
      <c r="K99" s="69"/>
    </row>
    <row r="100" spans="1:11">
      <c r="A100" s="238"/>
      <c r="B100" s="238"/>
      <c r="C100" s="238"/>
      <c r="D100" s="241"/>
      <c r="E100" s="244"/>
      <c r="F100" s="244"/>
      <c r="G100" s="247"/>
      <c r="H100" s="79" t="s">
        <v>74</v>
      </c>
      <c r="I100" s="80">
        <v>10000</v>
      </c>
      <c r="J100" s="69"/>
      <c r="K100" s="69"/>
    </row>
    <row r="101" spans="1:11">
      <c r="A101" s="238"/>
      <c r="B101" s="238"/>
      <c r="C101" s="238"/>
      <c r="D101" s="241"/>
      <c r="E101" s="244"/>
      <c r="F101" s="244"/>
      <c r="G101" s="247"/>
      <c r="H101" s="82" t="s">
        <v>75</v>
      </c>
      <c r="I101" s="83">
        <v>0</v>
      </c>
      <c r="J101" s="69"/>
      <c r="K101" s="69"/>
    </row>
    <row r="102" spans="1:11">
      <c r="A102" s="239"/>
      <c r="B102" s="239"/>
      <c r="C102" s="239"/>
      <c r="D102" s="242"/>
      <c r="E102" s="245"/>
      <c r="F102" s="245"/>
      <c r="G102" s="248"/>
      <c r="H102" s="79" t="s">
        <v>76</v>
      </c>
      <c r="I102" s="83">
        <v>0</v>
      </c>
      <c r="J102" s="69"/>
      <c r="K102" s="69"/>
    </row>
    <row r="103" spans="1:11" ht="15" customHeight="1">
      <c r="A103" s="237">
        <v>22</v>
      </c>
      <c r="B103" s="237">
        <v>851</v>
      </c>
      <c r="C103" s="237">
        <v>85195</v>
      </c>
      <c r="D103" s="240" t="s">
        <v>87</v>
      </c>
      <c r="E103" s="243" t="s">
        <v>45</v>
      </c>
      <c r="F103" s="243">
        <v>2025</v>
      </c>
      <c r="G103" s="246">
        <f>I103</f>
        <v>5385000</v>
      </c>
      <c r="H103" s="77" t="s">
        <v>73</v>
      </c>
      <c r="I103" s="84">
        <f>I104+I105+I106</f>
        <v>5385000</v>
      </c>
      <c r="J103" s="69"/>
      <c r="K103" s="69"/>
    </row>
    <row r="104" spans="1:11">
      <c r="A104" s="238"/>
      <c r="B104" s="238"/>
      <c r="C104" s="238"/>
      <c r="D104" s="241"/>
      <c r="E104" s="244"/>
      <c r="F104" s="244"/>
      <c r="G104" s="247"/>
      <c r="H104" s="79" t="s">
        <v>74</v>
      </c>
      <c r="I104" s="85">
        <v>0</v>
      </c>
      <c r="J104" s="69"/>
      <c r="K104" s="69"/>
    </row>
    <row r="105" spans="1:11">
      <c r="A105" s="238"/>
      <c r="B105" s="238"/>
      <c r="C105" s="238"/>
      <c r="D105" s="241"/>
      <c r="E105" s="244"/>
      <c r="F105" s="244"/>
      <c r="G105" s="247"/>
      <c r="H105" s="82" t="s">
        <v>75</v>
      </c>
      <c r="I105" s="85">
        <v>0</v>
      </c>
      <c r="J105" s="69"/>
      <c r="K105" s="69"/>
    </row>
    <row r="106" spans="1:11">
      <c r="A106" s="239"/>
      <c r="B106" s="239"/>
      <c r="C106" s="239"/>
      <c r="D106" s="242"/>
      <c r="E106" s="245"/>
      <c r="F106" s="245"/>
      <c r="G106" s="248"/>
      <c r="H106" s="79" t="s">
        <v>76</v>
      </c>
      <c r="I106" s="86">
        <f>4308000+1077000</f>
        <v>5385000</v>
      </c>
      <c r="J106" s="69"/>
      <c r="K106" s="69"/>
    </row>
    <row r="107" spans="1:11" ht="15" customHeight="1">
      <c r="A107" s="237">
        <v>23</v>
      </c>
      <c r="B107" s="237">
        <v>851</v>
      </c>
      <c r="C107" s="237">
        <v>85195</v>
      </c>
      <c r="D107" s="240" t="s">
        <v>88</v>
      </c>
      <c r="E107" s="243" t="s">
        <v>45</v>
      </c>
      <c r="F107" s="243">
        <v>2025</v>
      </c>
      <c r="G107" s="246">
        <f>I107</f>
        <v>392000</v>
      </c>
      <c r="H107" s="77" t="s">
        <v>73</v>
      </c>
      <c r="I107" s="84">
        <f>I108+I109+I110</f>
        <v>392000</v>
      </c>
      <c r="J107" s="69"/>
      <c r="K107" s="69"/>
    </row>
    <row r="108" spans="1:11">
      <c r="A108" s="238"/>
      <c r="B108" s="238"/>
      <c r="C108" s="238"/>
      <c r="D108" s="241"/>
      <c r="E108" s="244"/>
      <c r="F108" s="244"/>
      <c r="G108" s="247"/>
      <c r="H108" s="79" t="s">
        <v>74</v>
      </c>
      <c r="I108" s="85">
        <v>0</v>
      </c>
      <c r="J108" s="69"/>
      <c r="K108" s="69"/>
    </row>
    <row r="109" spans="1:11">
      <c r="A109" s="238"/>
      <c r="B109" s="238"/>
      <c r="C109" s="238"/>
      <c r="D109" s="241"/>
      <c r="E109" s="244"/>
      <c r="F109" s="244"/>
      <c r="G109" s="247"/>
      <c r="H109" s="82" t="s">
        <v>75</v>
      </c>
      <c r="I109" s="85">
        <v>0</v>
      </c>
      <c r="J109" s="69"/>
      <c r="K109" s="69"/>
    </row>
    <row r="110" spans="1:11">
      <c r="A110" s="239"/>
      <c r="B110" s="239"/>
      <c r="C110" s="239"/>
      <c r="D110" s="242"/>
      <c r="E110" s="245"/>
      <c r="F110" s="245"/>
      <c r="G110" s="248"/>
      <c r="H110" s="79" t="s">
        <v>76</v>
      </c>
      <c r="I110" s="86">
        <v>392000</v>
      </c>
      <c r="J110" s="69"/>
      <c r="K110" s="69"/>
    </row>
    <row r="111" spans="1:11" ht="15" customHeight="1">
      <c r="A111" s="237">
        <v>24</v>
      </c>
      <c r="B111" s="237">
        <v>851</v>
      </c>
      <c r="C111" s="237">
        <v>85195</v>
      </c>
      <c r="D111" s="240" t="s">
        <v>89</v>
      </c>
      <c r="E111" s="243" t="s">
        <v>45</v>
      </c>
      <c r="F111" s="243">
        <v>2025</v>
      </c>
      <c r="G111" s="246">
        <f>I111</f>
        <v>1054764</v>
      </c>
      <c r="H111" s="77" t="s">
        <v>73</v>
      </c>
      <c r="I111" s="84">
        <f>I112+I113+I114</f>
        <v>1054764</v>
      </c>
      <c r="J111" s="69"/>
      <c r="K111" s="69"/>
    </row>
    <row r="112" spans="1:11">
      <c r="A112" s="238"/>
      <c r="B112" s="238"/>
      <c r="C112" s="238"/>
      <c r="D112" s="241"/>
      <c r="E112" s="244"/>
      <c r="F112" s="244"/>
      <c r="G112" s="247"/>
      <c r="H112" s="79" t="s">
        <v>74</v>
      </c>
      <c r="I112" s="85">
        <f>1054764-I114-I113</f>
        <v>204764</v>
      </c>
      <c r="J112" s="69"/>
      <c r="K112" s="69"/>
    </row>
    <row r="113" spans="1:11">
      <c r="A113" s="238"/>
      <c r="B113" s="238"/>
      <c r="C113" s="238"/>
      <c r="D113" s="241"/>
      <c r="E113" s="244"/>
      <c r="F113" s="244"/>
      <c r="G113" s="247"/>
      <c r="H113" s="82" t="s">
        <v>75</v>
      </c>
      <c r="I113" s="85">
        <v>850000</v>
      </c>
      <c r="J113" s="69"/>
      <c r="K113" s="69"/>
    </row>
    <row r="114" spans="1:11">
      <c r="A114" s="239"/>
      <c r="B114" s="239"/>
      <c r="C114" s="239"/>
      <c r="D114" s="242"/>
      <c r="E114" s="245"/>
      <c r="F114" s="245"/>
      <c r="G114" s="248"/>
      <c r="H114" s="79" t="s">
        <v>76</v>
      </c>
      <c r="I114" s="86">
        <v>0</v>
      </c>
      <c r="J114" s="69"/>
      <c r="K114" s="69"/>
    </row>
    <row r="115" spans="1:11" ht="15" customHeight="1">
      <c r="A115" s="237">
        <v>25</v>
      </c>
      <c r="B115" s="237">
        <v>852</v>
      </c>
      <c r="C115" s="237">
        <v>85220</v>
      </c>
      <c r="D115" s="240" t="s">
        <v>105</v>
      </c>
      <c r="E115" s="243" t="s">
        <v>92</v>
      </c>
      <c r="F115" s="243">
        <v>2025</v>
      </c>
      <c r="G115" s="246">
        <f>I115</f>
        <v>146000</v>
      </c>
      <c r="H115" s="77" t="s">
        <v>73</v>
      </c>
      <c r="I115" s="84">
        <f>I116+I117+I118</f>
        <v>146000</v>
      </c>
      <c r="J115" s="69"/>
      <c r="K115" s="69"/>
    </row>
    <row r="116" spans="1:11">
      <c r="A116" s="238"/>
      <c r="B116" s="238"/>
      <c r="C116" s="238"/>
      <c r="D116" s="241"/>
      <c r="E116" s="244"/>
      <c r="F116" s="244"/>
      <c r="G116" s="247"/>
      <c r="H116" s="79" t="s">
        <v>74</v>
      </c>
      <c r="I116" s="85">
        <v>0</v>
      </c>
      <c r="J116" s="69"/>
      <c r="K116" s="69"/>
    </row>
    <row r="117" spans="1:11">
      <c r="A117" s="238"/>
      <c r="B117" s="238"/>
      <c r="C117" s="238"/>
      <c r="D117" s="241"/>
      <c r="E117" s="244"/>
      <c r="F117" s="244"/>
      <c r="G117" s="247"/>
      <c r="H117" s="82" t="s">
        <v>75</v>
      </c>
      <c r="I117" s="85">
        <v>0</v>
      </c>
      <c r="J117" s="69"/>
      <c r="K117" s="69"/>
    </row>
    <row r="118" spans="1:11">
      <c r="A118" s="239"/>
      <c r="B118" s="239"/>
      <c r="C118" s="239"/>
      <c r="D118" s="242"/>
      <c r="E118" s="245"/>
      <c r="F118" s="245"/>
      <c r="G118" s="248"/>
      <c r="H118" s="79" t="s">
        <v>76</v>
      </c>
      <c r="I118" s="86">
        <v>146000</v>
      </c>
      <c r="J118" s="69"/>
      <c r="K118" s="69"/>
    </row>
    <row r="119" spans="1:11">
      <c r="A119" s="87"/>
      <c r="B119" s="87"/>
      <c r="C119" s="87"/>
      <c r="D119" s="88"/>
      <c r="E119" s="89"/>
      <c r="F119" s="89"/>
      <c r="G119" s="90"/>
      <c r="H119" s="91"/>
      <c r="I119" s="92"/>
      <c r="J119" s="69"/>
      <c r="K119" s="69"/>
    </row>
    <row r="120" spans="1:11">
      <c r="A120" s="87"/>
      <c r="B120" s="87"/>
      <c r="C120" s="87"/>
      <c r="D120" s="88"/>
      <c r="E120" s="89"/>
      <c r="F120" s="89"/>
      <c r="G120" s="90"/>
      <c r="H120" s="91"/>
      <c r="I120" s="92"/>
      <c r="J120" s="69"/>
      <c r="K120" s="69"/>
    </row>
    <row r="121" spans="1:11">
      <c r="A121" s="87"/>
      <c r="B121" s="87"/>
      <c r="C121" s="87"/>
      <c r="D121" s="88"/>
      <c r="E121" s="89"/>
      <c r="F121" s="89"/>
      <c r="G121" s="90"/>
      <c r="H121" s="91"/>
      <c r="I121" s="92"/>
      <c r="J121" s="69"/>
      <c r="K121" s="69"/>
    </row>
    <row r="122" spans="1:11">
      <c r="A122" s="70"/>
      <c r="B122" s="70"/>
      <c r="C122" s="70"/>
      <c r="D122" s="70"/>
      <c r="E122" s="70" t="s">
        <v>52</v>
      </c>
      <c r="F122" s="70"/>
      <c r="G122" s="70"/>
      <c r="H122" s="71"/>
      <c r="I122" s="264" t="s">
        <v>53</v>
      </c>
      <c r="J122" s="69"/>
      <c r="K122" s="69"/>
    </row>
    <row r="123" spans="1:11">
      <c r="A123" s="72"/>
      <c r="B123" s="72"/>
      <c r="C123" s="72"/>
      <c r="D123" s="72" t="s">
        <v>54</v>
      </c>
      <c r="E123" s="72" t="s">
        <v>55</v>
      </c>
      <c r="F123" s="72" t="s">
        <v>56</v>
      </c>
      <c r="G123" s="72" t="s">
        <v>57</v>
      </c>
      <c r="H123" s="73" t="s">
        <v>58</v>
      </c>
      <c r="I123" s="265"/>
      <c r="J123" s="69"/>
      <c r="K123" s="69"/>
    </row>
    <row r="124" spans="1:11">
      <c r="A124" s="72" t="s">
        <v>59</v>
      </c>
      <c r="B124" s="72" t="s">
        <v>60</v>
      </c>
      <c r="C124" s="72" t="s">
        <v>61</v>
      </c>
      <c r="D124" s="72" t="s">
        <v>62</v>
      </c>
      <c r="E124" s="72" t="s">
        <v>63</v>
      </c>
      <c r="F124" s="72" t="s">
        <v>64</v>
      </c>
      <c r="G124" s="72" t="s">
        <v>65</v>
      </c>
      <c r="H124" s="73" t="s">
        <v>66</v>
      </c>
      <c r="I124" s="265"/>
      <c r="J124" s="69"/>
      <c r="K124" s="69"/>
    </row>
    <row r="125" spans="1:11">
      <c r="A125" s="72"/>
      <c r="B125" s="72"/>
      <c r="C125" s="72"/>
      <c r="D125" s="72"/>
      <c r="E125" s="72" t="s">
        <v>67</v>
      </c>
      <c r="F125" s="72"/>
      <c r="G125" s="72" t="s">
        <v>68</v>
      </c>
      <c r="H125" s="73"/>
      <c r="I125" s="265"/>
      <c r="J125" s="69"/>
      <c r="K125" s="69"/>
    </row>
    <row r="126" spans="1:11">
      <c r="A126" s="74"/>
      <c r="B126" s="74"/>
      <c r="C126" s="74"/>
      <c r="D126" s="74"/>
      <c r="E126" s="74" t="s">
        <v>69</v>
      </c>
      <c r="F126" s="74"/>
      <c r="G126" s="74" t="s">
        <v>70</v>
      </c>
      <c r="H126" s="75"/>
      <c r="I126" s="266"/>
      <c r="J126" s="69"/>
      <c r="K126" s="69"/>
    </row>
    <row r="127" spans="1:11">
      <c r="A127" s="76">
        <v>1</v>
      </c>
      <c r="B127" s="76">
        <v>2</v>
      </c>
      <c r="C127" s="76">
        <v>3</v>
      </c>
      <c r="D127" s="76">
        <v>4</v>
      </c>
      <c r="E127" s="76">
        <v>5</v>
      </c>
      <c r="F127" s="76">
        <v>6</v>
      </c>
      <c r="G127" s="76">
        <v>7</v>
      </c>
      <c r="H127" s="76">
        <v>8</v>
      </c>
      <c r="I127" s="76">
        <v>9</v>
      </c>
      <c r="J127" s="69"/>
      <c r="K127" s="69"/>
    </row>
    <row r="128" spans="1:11" ht="15" customHeight="1">
      <c r="A128" s="237">
        <v>26</v>
      </c>
      <c r="B128" s="237">
        <v>852</v>
      </c>
      <c r="C128" s="237">
        <v>85295</v>
      </c>
      <c r="D128" s="240" t="s">
        <v>90</v>
      </c>
      <c r="E128" s="243" t="s">
        <v>45</v>
      </c>
      <c r="F128" s="243">
        <v>2025</v>
      </c>
      <c r="G128" s="246">
        <f>I128</f>
        <v>244000</v>
      </c>
      <c r="H128" s="77" t="s">
        <v>73</v>
      </c>
      <c r="I128" s="84">
        <f>I129+I130+I131</f>
        <v>244000</v>
      </c>
      <c r="J128" s="69"/>
      <c r="K128" s="69"/>
    </row>
    <row r="129" spans="1:11">
      <c r="A129" s="238"/>
      <c r="B129" s="238"/>
      <c r="C129" s="238"/>
      <c r="D129" s="241"/>
      <c r="E129" s="244"/>
      <c r="F129" s="244"/>
      <c r="G129" s="247"/>
      <c r="H129" s="79" t="s">
        <v>74</v>
      </c>
      <c r="I129" s="85">
        <v>100000</v>
      </c>
      <c r="J129" s="69"/>
      <c r="K129" s="69"/>
    </row>
    <row r="130" spans="1:11">
      <c r="A130" s="238"/>
      <c r="B130" s="238"/>
      <c r="C130" s="238"/>
      <c r="D130" s="241"/>
      <c r="E130" s="244"/>
      <c r="F130" s="244"/>
      <c r="G130" s="247"/>
      <c r="H130" s="82" t="s">
        <v>75</v>
      </c>
      <c r="I130" s="85">
        <v>0</v>
      </c>
      <c r="J130" s="69"/>
      <c r="K130" s="69"/>
    </row>
    <row r="131" spans="1:11">
      <c r="A131" s="239"/>
      <c r="B131" s="239"/>
      <c r="C131" s="239"/>
      <c r="D131" s="242"/>
      <c r="E131" s="245"/>
      <c r="F131" s="245"/>
      <c r="G131" s="248"/>
      <c r="H131" s="79" t="s">
        <v>76</v>
      </c>
      <c r="I131" s="86">
        <v>144000</v>
      </c>
      <c r="J131" s="69"/>
      <c r="K131" s="69"/>
    </row>
    <row r="132" spans="1:11" ht="15" customHeight="1">
      <c r="A132" s="237">
        <v>27</v>
      </c>
      <c r="B132" s="237">
        <v>853</v>
      </c>
      <c r="C132" s="237">
        <v>85395</v>
      </c>
      <c r="D132" s="240" t="s">
        <v>91</v>
      </c>
      <c r="E132" s="243" t="s">
        <v>45</v>
      </c>
      <c r="F132" s="243">
        <v>2025</v>
      </c>
      <c r="G132" s="246">
        <f>I132</f>
        <v>40000</v>
      </c>
      <c r="H132" s="77" t="s">
        <v>73</v>
      </c>
      <c r="I132" s="84">
        <f>I133+I134+I135</f>
        <v>40000</v>
      </c>
      <c r="J132" s="69"/>
      <c r="K132" s="69"/>
    </row>
    <row r="133" spans="1:11">
      <c r="A133" s="238"/>
      <c r="B133" s="238"/>
      <c r="C133" s="238"/>
      <c r="D133" s="241"/>
      <c r="E133" s="244"/>
      <c r="F133" s="244"/>
      <c r="G133" s="247"/>
      <c r="H133" s="79" t="s">
        <v>74</v>
      </c>
      <c r="I133" s="85">
        <v>0</v>
      </c>
      <c r="J133" s="69"/>
      <c r="K133" s="69"/>
    </row>
    <row r="134" spans="1:11">
      <c r="A134" s="238"/>
      <c r="B134" s="238"/>
      <c r="C134" s="238"/>
      <c r="D134" s="241"/>
      <c r="E134" s="244"/>
      <c r="F134" s="244"/>
      <c r="G134" s="247"/>
      <c r="H134" s="82" t="s">
        <v>75</v>
      </c>
      <c r="I134" s="85">
        <v>40000</v>
      </c>
      <c r="J134" s="69"/>
      <c r="K134" s="69"/>
    </row>
    <row r="135" spans="1:11">
      <c r="A135" s="239"/>
      <c r="B135" s="239"/>
      <c r="C135" s="239"/>
      <c r="D135" s="242"/>
      <c r="E135" s="245"/>
      <c r="F135" s="245"/>
      <c r="G135" s="248"/>
      <c r="H135" s="79" t="s">
        <v>76</v>
      </c>
      <c r="I135" s="86">
        <v>0</v>
      </c>
      <c r="J135" s="69"/>
      <c r="K135" s="69"/>
    </row>
    <row r="136" spans="1:11">
      <c r="A136" s="237">
        <v>28</v>
      </c>
      <c r="B136" s="237">
        <v>855</v>
      </c>
      <c r="C136" s="237">
        <v>85508</v>
      </c>
      <c r="D136" s="240" t="s">
        <v>78</v>
      </c>
      <c r="E136" s="243" t="s">
        <v>92</v>
      </c>
      <c r="F136" s="243">
        <v>2025</v>
      </c>
      <c r="G136" s="246">
        <f>I136</f>
        <v>80000</v>
      </c>
      <c r="H136" s="77" t="s">
        <v>73</v>
      </c>
      <c r="I136" s="84">
        <f>I137+I138+I139</f>
        <v>80000</v>
      </c>
    </row>
    <row r="137" spans="1:11">
      <c r="A137" s="238"/>
      <c r="B137" s="238"/>
      <c r="C137" s="238"/>
      <c r="D137" s="241"/>
      <c r="E137" s="244"/>
      <c r="F137" s="244"/>
      <c r="G137" s="247"/>
      <c r="H137" s="79" t="s">
        <v>74</v>
      </c>
      <c r="I137" s="85">
        <v>80000</v>
      </c>
    </row>
    <row r="138" spans="1:11">
      <c r="A138" s="238"/>
      <c r="B138" s="238"/>
      <c r="C138" s="238"/>
      <c r="D138" s="241"/>
      <c r="E138" s="244"/>
      <c r="F138" s="244"/>
      <c r="G138" s="247"/>
      <c r="H138" s="82" t="s">
        <v>75</v>
      </c>
      <c r="I138" s="85">
        <v>0</v>
      </c>
    </row>
    <row r="139" spans="1:11">
      <c r="A139" s="239"/>
      <c r="B139" s="239"/>
      <c r="C139" s="239"/>
      <c r="D139" s="242"/>
      <c r="E139" s="245"/>
      <c r="F139" s="245"/>
      <c r="G139" s="248"/>
      <c r="H139" s="79" t="s">
        <v>76</v>
      </c>
      <c r="I139" s="86">
        <v>0</v>
      </c>
    </row>
    <row r="140" spans="1:11">
      <c r="A140" s="237">
        <v>29</v>
      </c>
      <c r="B140" s="237">
        <v>855</v>
      </c>
      <c r="C140" s="237">
        <v>85595</v>
      </c>
      <c r="D140" s="240" t="s">
        <v>93</v>
      </c>
      <c r="E140" s="243" t="s">
        <v>45</v>
      </c>
      <c r="F140" s="243">
        <v>2025</v>
      </c>
      <c r="G140" s="246">
        <f>I140</f>
        <v>200000</v>
      </c>
      <c r="H140" s="77" t="s">
        <v>73</v>
      </c>
      <c r="I140" s="84">
        <f>I141+I142+I143</f>
        <v>200000</v>
      </c>
    </row>
    <row r="141" spans="1:11">
      <c r="A141" s="238"/>
      <c r="B141" s="238"/>
      <c r="C141" s="238"/>
      <c r="D141" s="241"/>
      <c r="E141" s="244"/>
      <c r="F141" s="244"/>
      <c r="G141" s="247"/>
      <c r="H141" s="79" t="s">
        <v>74</v>
      </c>
      <c r="I141" s="85">
        <f>200000-I143</f>
        <v>82500</v>
      </c>
    </row>
    <row r="142" spans="1:11">
      <c r="A142" s="238"/>
      <c r="B142" s="238"/>
      <c r="C142" s="238"/>
      <c r="D142" s="241"/>
      <c r="E142" s="244"/>
      <c r="F142" s="244"/>
      <c r="G142" s="247"/>
      <c r="H142" s="82" t="s">
        <v>75</v>
      </c>
      <c r="I142" s="85">
        <v>0</v>
      </c>
    </row>
    <row r="143" spans="1:11">
      <c r="A143" s="238"/>
      <c r="B143" s="239"/>
      <c r="C143" s="239"/>
      <c r="D143" s="242"/>
      <c r="E143" s="245"/>
      <c r="F143" s="245"/>
      <c r="G143" s="248"/>
      <c r="H143" s="79" t="s">
        <v>76</v>
      </c>
      <c r="I143" s="86">
        <v>117500</v>
      </c>
    </row>
    <row r="144" spans="1:11">
      <c r="A144" s="237">
        <v>30</v>
      </c>
      <c r="B144" s="237">
        <v>855</v>
      </c>
      <c r="C144" s="237">
        <v>85595</v>
      </c>
      <c r="D144" s="240" t="s">
        <v>106</v>
      </c>
      <c r="E144" s="243" t="s">
        <v>45</v>
      </c>
      <c r="F144" s="243">
        <v>2025</v>
      </c>
      <c r="G144" s="246">
        <f>I144</f>
        <v>25000</v>
      </c>
      <c r="H144" s="77" t="s">
        <v>73</v>
      </c>
      <c r="I144" s="84">
        <f>I145+I146+I147</f>
        <v>25000</v>
      </c>
    </row>
    <row r="145" spans="1:9">
      <c r="A145" s="238"/>
      <c r="B145" s="238"/>
      <c r="C145" s="238"/>
      <c r="D145" s="241"/>
      <c r="E145" s="244"/>
      <c r="F145" s="244"/>
      <c r="G145" s="247"/>
      <c r="H145" s="79" t="s">
        <v>74</v>
      </c>
      <c r="I145" s="85">
        <v>3750</v>
      </c>
    </row>
    <row r="146" spans="1:9">
      <c r="A146" s="238"/>
      <c r="B146" s="238"/>
      <c r="C146" s="238"/>
      <c r="D146" s="241"/>
      <c r="E146" s="244"/>
      <c r="F146" s="244"/>
      <c r="G146" s="247"/>
      <c r="H146" s="82" t="s">
        <v>75</v>
      </c>
      <c r="I146" s="85">
        <v>21250</v>
      </c>
    </row>
    <row r="147" spans="1:9">
      <c r="A147" s="239"/>
      <c r="B147" s="239"/>
      <c r="C147" s="239"/>
      <c r="D147" s="242"/>
      <c r="E147" s="245"/>
      <c r="F147" s="245"/>
      <c r="G147" s="248"/>
      <c r="H147" s="79" t="s">
        <v>76</v>
      </c>
      <c r="I147" s="86">
        <v>0</v>
      </c>
    </row>
    <row r="148" spans="1:9">
      <c r="A148" s="237">
        <v>31</v>
      </c>
      <c r="B148" s="237">
        <v>921</v>
      </c>
      <c r="C148" s="237">
        <v>92195</v>
      </c>
      <c r="D148" s="240" t="s">
        <v>94</v>
      </c>
      <c r="E148" s="243" t="s">
        <v>45</v>
      </c>
      <c r="F148" s="243">
        <v>2025</v>
      </c>
      <c r="G148" s="246">
        <f>I148</f>
        <v>2743720</v>
      </c>
      <c r="H148" s="77" t="s">
        <v>73</v>
      </c>
      <c r="I148" s="84">
        <f>I149+I150+I151</f>
        <v>2743720</v>
      </c>
    </row>
    <row r="149" spans="1:9">
      <c r="A149" s="238"/>
      <c r="B149" s="238"/>
      <c r="C149" s="238"/>
      <c r="D149" s="241"/>
      <c r="E149" s="244"/>
      <c r="F149" s="244"/>
      <c r="G149" s="247"/>
      <c r="H149" s="79" t="s">
        <v>74</v>
      </c>
      <c r="I149" s="85">
        <v>0</v>
      </c>
    </row>
    <row r="150" spans="1:9">
      <c r="A150" s="238"/>
      <c r="B150" s="238"/>
      <c r="C150" s="238"/>
      <c r="D150" s="241"/>
      <c r="E150" s="244"/>
      <c r="F150" s="244"/>
      <c r="G150" s="247"/>
      <c r="H150" s="82" t="s">
        <v>75</v>
      </c>
      <c r="I150" s="85">
        <v>0</v>
      </c>
    </row>
    <row r="151" spans="1:9">
      <c r="A151" s="239"/>
      <c r="B151" s="239"/>
      <c r="C151" s="239"/>
      <c r="D151" s="242"/>
      <c r="E151" s="245"/>
      <c r="F151" s="245"/>
      <c r="G151" s="248"/>
      <c r="H151" s="79" t="s">
        <v>76</v>
      </c>
      <c r="I151" s="86">
        <v>2743720</v>
      </c>
    </row>
    <row r="152" spans="1:9">
      <c r="A152" s="237">
        <v>32</v>
      </c>
      <c r="B152" s="237">
        <v>926</v>
      </c>
      <c r="C152" s="237">
        <v>92695</v>
      </c>
      <c r="D152" s="240" t="s">
        <v>95</v>
      </c>
      <c r="E152" s="243" t="s">
        <v>45</v>
      </c>
      <c r="F152" s="243">
        <v>2025</v>
      </c>
      <c r="G152" s="246">
        <f>I152</f>
        <v>7133804</v>
      </c>
      <c r="H152" s="77" t="s">
        <v>73</v>
      </c>
      <c r="I152" s="84">
        <f>I153+I154+I155</f>
        <v>7133804</v>
      </c>
    </row>
    <row r="153" spans="1:9">
      <c r="A153" s="238"/>
      <c r="B153" s="238"/>
      <c r="C153" s="238"/>
      <c r="D153" s="241"/>
      <c r="E153" s="244"/>
      <c r="F153" s="244"/>
      <c r="G153" s="247"/>
      <c r="H153" s="79" t="s">
        <v>74</v>
      </c>
      <c r="I153" s="85">
        <f>144363+23659</f>
        <v>168022</v>
      </c>
    </row>
    <row r="154" spans="1:9">
      <c r="A154" s="238"/>
      <c r="B154" s="238"/>
      <c r="C154" s="238"/>
      <c r="D154" s="241"/>
      <c r="E154" s="244"/>
      <c r="F154" s="244"/>
      <c r="G154" s="247"/>
      <c r="H154" s="82" t="s">
        <v>75</v>
      </c>
      <c r="I154" s="85">
        <v>0</v>
      </c>
    </row>
    <row r="155" spans="1:9">
      <c r="A155" s="239"/>
      <c r="B155" s="239"/>
      <c r="C155" s="239"/>
      <c r="D155" s="242"/>
      <c r="E155" s="245"/>
      <c r="F155" s="245"/>
      <c r="G155" s="248"/>
      <c r="H155" s="79" t="s">
        <v>76</v>
      </c>
      <c r="I155" s="85">
        <f>4362871+1299264+1090717+212930</f>
        <v>6965782</v>
      </c>
    </row>
    <row r="156" spans="1:9">
      <c r="A156" s="237">
        <v>33</v>
      </c>
      <c r="B156" s="237">
        <v>926</v>
      </c>
      <c r="C156" s="237">
        <v>92695</v>
      </c>
      <c r="D156" s="240" t="s">
        <v>96</v>
      </c>
      <c r="E156" s="243" t="s">
        <v>45</v>
      </c>
      <c r="F156" s="243">
        <v>2025</v>
      </c>
      <c r="G156" s="246">
        <f>I156</f>
        <v>86541</v>
      </c>
      <c r="H156" s="77" t="s">
        <v>73</v>
      </c>
      <c r="I156" s="84">
        <f>I157+I158+I159</f>
        <v>86541</v>
      </c>
    </row>
    <row r="157" spans="1:9">
      <c r="A157" s="238"/>
      <c r="B157" s="238"/>
      <c r="C157" s="238"/>
      <c r="D157" s="241"/>
      <c r="E157" s="244"/>
      <c r="F157" s="244"/>
      <c r="G157" s="247"/>
      <c r="H157" s="79" t="s">
        <v>74</v>
      </c>
      <c r="I157" s="85">
        <f>86541-I159</f>
        <v>46541</v>
      </c>
    </row>
    <row r="158" spans="1:9">
      <c r="A158" s="238"/>
      <c r="B158" s="238"/>
      <c r="C158" s="238"/>
      <c r="D158" s="241"/>
      <c r="E158" s="244"/>
      <c r="F158" s="244"/>
      <c r="G158" s="247"/>
      <c r="H158" s="82" t="s">
        <v>75</v>
      </c>
      <c r="I158" s="85">
        <v>0</v>
      </c>
    </row>
    <row r="159" spans="1:9">
      <c r="A159" s="239"/>
      <c r="B159" s="239"/>
      <c r="C159" s="239"/>
      <c r="D159" s="242"/>
      <c r="E159" s="245"/>
      <c r="F159" s="245"/>
      <c r="G159" s="248"/>
      <c r="H159" s="79" t="s">
        <v>76</v>
      </c>
      <c r="I159" s="86">
        <v>40000</v>
      </c>
    </row>
    <row r="160" spans="1:9">
      <c r="A160" s="249" t="s">
        <v>97</v>
      </c>
      <c r="B160" s="250"/>
      <c r="C160" s="250"/>
      <c r="D160" s="250"/>
      <c r="E160" s="251"/>
      <c r="F160" s="258">
        <v>2025</v>
      </c>
      <c r="G160" s="261">
        <f>G156+G152+G148+G144+G140+G136+G132+G128+G111+G107+G103+G99+G95+G79+G75+G71+G67+G55+G51+G47+G43+G35+G31+G27+G39+G23+G19+G15+G11+G87+G115+G83+G91</f>
        <v>27126731</v>
      </c>
      <c r="H160" s="77" t="s">
        <v>73</v>
      </c>
      <c r="I160" s="78">
        <f>I156+I152+I148+I144+I140+I136+I132+I128+I111+I107+I103+I99+I95+I79+I75+I71+I67+I55+I51+I47+I43+I39+I35+I31+I27+I23+I19+I15+I11+I115+I87+I83+I91</f>
        <v>27126731</v>
      </c>
    </row>
    <row r="161" spans="1:9">
      <c r="A161" s="252"/>
      <c r="B161" s="253"/>
      <c r="C161" s="253"/>
      <c r="D161" s="253"/>
      <c r="E161" s="254"/>
      <c r="F161" s="259"/>
      <c r="G161" s="262"/>
      <c r="H161" s="94" t="s">
        <v>74</v>
      </c>
      <c r="I161" s="95">
        <f>I157+I153+I149+I145+I141+I137+I133+I129+I112+I108+I104+I100+I96+I80+I76+I72+I68+I56+I52+I48+I44+I40+I36+I32+I28+I24+I20+I16+I12+I116+I88+I84+I92</f>
        <v>6606182</v>
      </c>
    </row>
    <row r="162" spans="1:9" ht="27.6">
      <c r="A162" s="252"/>
      <c r="B162" s="253"/>
      <c r="C162" s="253"/>
      <c r="D162" s="253"/>
      <c r="E162" s="254"/>
      <c r="F162" s="259"/>
      <c r="G162" s="262"/>
      <c r="H162" s="96" t="s">
        <v>75</v>
      </c>
      <c r="I162" s="95">
        <f>I158+I154+I150+I146+I142+I138+I134+I130+I113+I109+I105+I101+I97+I81+I77+I73+I69+I57+I53+I49+I45+I41+I37+I33+I29+I25+I21+I17+I13+I117+I89+I85+I93</f>
        <v>1150486</v>
      </c>
    </row>
    <row r="163" spans="1:9">
      <c r="A163" s="255"/>
      <c r="B163" s="256"/>
      <c r="C163" s="256"/>
      <c r="D163" s="256"/>
      <c r="E163" s="257"/>
      <c r="F163" s="260"/>
      <c r="G163" s="263"/>
      <c r="H163" s="94" t="s">
        <v>76</v>
      </c>
      <c r="I163" s="95">
        <f>I159+I155+I151+I147+I143+I139+I135+I131+I114+I110+I106+I102+I98+I82+I78+I74+I70+I58+I54+I50+I46+I42+I38+I34+I30+I26+I22+I18+I14+I118+I90+I86+I94</f>
        <v>19370063</v>
      </c>
    </row>
    <row r="166" spans="1:9">
      <c r="G166" s="67"/>
    </row>
    <row r="168" spans="1:9">
      <c r="G168" s="67"/>
    </row>
    <row r="169" spans="1:9">
      <c r="G169" s="67"/>
    </row>
    <row r="174" spans="1:9">
      <c r="E174" s="42"/>
    </row>
    <row r="191" spans="5:5" ht="15.6">
      <c r="E191" s="93"/>
    </row>
  </sheetData>
  <mergeCells count="241">
    <mergeCell ref="A91:A94"/>
    <mergeCell ref="B91:B94"/>
    <mergeCell ref="C91:C94"/>
    <mergeCell ref="D91:D94"/>
    <mergeCell ref="E91:E94"/>
    <mergeCell ref="F91:F94"/>
    <mergeCell ref="G91:G94"/>
    <mergeCell ref="G115:G118"/>
    <mergeCell ref="A128:A131"/>
    <mergeCell ref="B128:B131"/>
    <mergeCell ref="C128:C131"/>
    <mergeCell ref="D128:D131"/>
    <mergeCell ref="E128:E131"/>
    <mergeCell ref="F128:F131"/>
    <mergeCell ref="G128:G131"/>
    <mergeCell ref="A115:A118"/>
    <mergeCell ref="B115:B118"/>
    <mergeCell ref="C115:C118"/>
    <mergeCell ref="D115:D118"/>
    <mergeCell ref="E115:E118"/>
    <mergeCell ref="F115:F118"/>
    <mergeCell ref="G103:G106"/>
    <mergeCell ref="A111:A114"/>
    <mergeCell ref="B111:B114"/>
    <mergeCell ref="C111:C114"/>
    <mergeCell ref="D111:D114"/>
    <mergeCell ref="E111:E114"/>
    <mergeCell ref="F111:F114"/>
    <mergeCell ref="G111:G114"/>
    <mergeCell ref="A103:A106"/>
    <mergeCell ref="B103:B106"/>
    <mergeCell ref="C103:C106"/>
    <mergeCell ref="D103:D106"/>
    <mergeCell ref="E103:E106"/>
    <mergeCell ref="F103:F106"/>
    <mergeCell ref="A107:A110"/>
    <mergeCell ref="B107:B110"/>
    <mergeCell ref="C107:C110"/>
    <mergeCell ref="D107:D110"/>
    <mergeCell ref="E107:E110"/>
    <mergeCell ref="F107:F110"/>
    <mergeCell ref="G107:G110"/>
    <mergeCell ref="G95:G98"/>
    <mergeCell ref="A99:A102"/>
    <mergeCell ref="B99:B102"/>
    <mergeCell ref="C99:C102"/>
    <mergeCell ref="D99:D102"/>
    <mergeCell ref="E99:E102"/>
    <mergeCell ref="F99:F102"/>
    <mergeCell ref="G99:G102"/>
    <mergeCell ref="A95:A98"/>
    <mergeCell ref="B95:B98"/>
    <mergeCell ref="C95:C98"/>
    <mergeCell ref="D95:D98"/>
    <mergeCell ref="E95:E98"/>
    <mergeCell ref="F95:F98"/>
    <mergeCell ref="G79:G82"/>
    <mergeCell ref="A87:A90"/>
    <mergeCell ref="B87:B90"/>
    <mergeCell ref="C87:C90"/>
    <mergeCell ref="D87:D90"/>
    <mergeCell ref="E87:E90"/>
    <mergeCell ref="F87:F90"/>
    <mergeCell ref="G87:G90"/>
    <mergeCell ref="A79:A82"/>
    <mergeCell ref="B79:B82"/>
    <mergeCell ref="C79:C82"/>
    <mergeCell ref="D79:D82"/>
    <mergeCell ref="E79:E82"/>
    <mergeCell ref="F79:F82"/>
    <mergeCell ref="A83:A86"/>
    <mergeCell ref="B83:B86"/>
    <mergeCell ref="C83:C86"/>
    <mergeCell ref="D83:D86"/>
    <mergeCell ref="E83:E86"/>
    <mergeCell ref="F83:F86"/>
    <mergeCell ref="G83:G86"/>
    <mergeCell ref="G71:G74"/>
    <mergeCell ref="A75:A78"/>
    <mergeCell ref="B75:B78"/>
    <mergeCell ref="C75:C78"/>
    <mergeCell ref="D75:D78"/>
    <mergeCell ref="E75:E78"/>
    <mergeCell ref="F75:F78"/>
    <mergeCell ref="G75:G78"/>
    <mergeCell ref="A71:A74"/>
    <mergeCell ref="B71:B74"/>
    <mergeCell ref="C71:C74"/>
    <mergeCell ref="D71:D74"/>
    <mergeCell ref="E71:E74"/>
    <mergeCell ref="F71:F74"/>
    <mergeCell ref="I61:I65"/>
    <mergeCell ref="A67:A70"/>
    <mergeCell ref="B67:B70"/>
    <mergeCell ref="C67:C70"/>
    <mergeCell ref="D67:D70"/>
    <mergeCell ref="E67:E70"/>
    <mergeCell ref="F67:F70"/>
    <mergeCell ref="G67:G70"/>
    <mergeCell ref="G51:G54"/>
    <mergeCell ref="A55:A58"/>
    <mergeCell ref="B55:B58"/>
    <mergeCell ref="C55:C58"/>
    <mergeCell ref="D55:D58"/>
    <mergeCell ref="E55:E58"/>
    <mergeCell ref="F55:F58"/>
    <mergeCell ref="G55:G58"/>
    <mergeCell ref="A51:A54"/>
    <mergeCell ref="B51:B54"/>
    <mergeCell ref="C51:C54"/>
    <mergeCell ref="D51:D54"/>
    <mergeCell ref="E51:E54"/>
    <mergeCell ref="F51:F54"/>
    <mergeCell ref="G43:G46"/>
    <mergeCell ref="A47:A50"/>
    <mergeCell ref="B47:B50"/>
    <mergeCell ref="C47:C50"/>
    <mergeCell ref="D47:D50"/>
    <mergeCell ref="E47:E50"/>
    <mergeCell ref="F47:F50"/>
    <mergeCell ref="G47:G50"/>
    <mergeCell ref="A43:A46"/>
    <mergeCell ref="B43:B46"/>
    <mergeCell ref="C43:C46"/>
    <mergeCell ref="D43:D46"/>
    <mergeCell ref="E43:E46"/>
    <mergeCell ref="F43:F46"/>
    <mergeCell ref="G35:G38"/>
    <mergeCell ref="A39:A42"/>
    <mergeCell ref="B39:B42"/>
    <mergeCell ref="C39:C42"/>
    <mergeCell ref="D39:D42"/>
    <mergeCell ref="E39:E42"/>
    <mergeCell ref="F39:F42"/>
    <mergeCell ref="G39:G42"/>
    <mergeCell ref="A35:A38"/>
    <mergeCell ref="B35:B38"/>
    <mergeCell ref="C35:C38"/>
    <mergeCell ref="D35:D38"/>
    <mergeCell ref="E35:E38"/>
    <mergeCell ref="F35:F38"/>
    <mergeCell ref="G27:G30"/>
    <mergeCell ref="A31:A34"/>
    <mergeCell ref="B31:B34"/>
    <mergeCell ref="C31:C34"/>
    <mergeCell ref="D31:D34"/>
    <mergeCell ref="E31:E34"/>
    <mergeCell ref="F31:F34"/>
    <mergeCell ref="G31:G34"/>
    <mergeCell ref="A27:A30"/>
    <mergeCell ref="B27:B30"/>
    <mergeCell ref="C27:C30"/>
    <mergeCell ref="D27:D30"/>
    <mergeCell ref="E27:E30"/>
    <mergeCell ref="F27:F30"/>
    <mergeCell ref="A15:A18"/>
    <mergeCell ref="B15:B18"/>
    <mergeCell ref="C15:C18"/>
    <mergeCell ref="D15:D18"/>
    <mergeCell ref="E15:E18"/>
    <mergeCell ref="F15:F18"/>
    <mergeCell ref="G15:G18"/>
    <mergeCell ref="G19:G22"/>
    <mergeCell ref="A23:A26"/>
    <mergeCell ref="B23:B26"/>
    <mergeCell ref="C23:C26"/>
    <mergeCell ref="D23:D26"/>
    <mergeCell ref="E23:E26"/>
    <mergeCell ref="F23:F26"/>
    <mergeCell ref="G23:G26"/>
    <mergeCell ref="A19:A22"/>
    <mergeCell ref="B19:B22"/>
    <mergeCell ref="C19:C22"/>
    <mergeCell ref="D19:D22"/>
    <mergeCell ref="E19:E22"/>
    <mergeCell ref="F19:F22"/>
    <mergeCell ref="G1:I1"/>
    <mergeCell ref="G2:I2"/>
    <mergeCell ref="G3:I3"/>
    <mergeCell ref="A4:I4"/>
    <mergeCell ref="I5:I9"/>
    <mergeCell ref="A11:A14"/>
    <mergeCell ref="B11:B14"/>
    <mergeCell ref="C11:C14"/>
    <mergeCell ref="D11:D14"/>
    <mergeCell ref="E11:E14"/>
    <mergeCell ref="F11:F14"/>
    <mergeCell ref="G11:G14"/>
    <mergeCell ref="A132:A135"/>
    <mergeCell ref="B132:B135"/>
    <mergeCell ref="C132:C135"/>
    <mergeCell ref="D132:D135"/>
    <mergeCell ref="E132:E135"/>
    <mergeCell ref="I122:I126"/>
    <mergeCell ref="A136:A139"/>
    <mergeCell ref="B136:B139"/>
    <mergeCell ref="C136:C139"/>
    <mergeCell ref="D136:D139"/>
    <mergeCell ref="E136:E139"/>
    <mergeCell ref="F136:F139"/>
    <mergeCell ref="G136:G139"/>
    <mergeCell ref="F132:F135"/>
    <mergeCell ref="G132:G135"/>
    <mergeCell ref="A140:A143"/>
    <mergeCell ref="B140:B143"/>
    <mergeCell ref="C140:C143"/>
    <mergeCell ref="D140:D143"/>
    <mergeCell ref="E140:E143"/>
    <mergeCell ref="F140:F143"/>
    <mergeCell ref="G140:G143"/>
    <mergeCell ref="A144:A147"/>
    <mergeCell ref="B144:B147"/>
    <mergeCell ref="C144:C147"/>
    <mergeCell ref="D144:D147"/>
    <mergeCell ref="E144:E147"/>
    <mergeCell ref="F144:F147"/>
    <mergeCell ref="G144:G147"/>
    <mergeCell ref="A148:A151"/>
    <mergeCell ref="B148:B151"/>
    <mergeCell ref="C148:C151"/>
    <mergeCell ref="D148:D151"/>
    <mergeCell ref="E148:E151"/>
    <mergeCell ref="F148:F151"/>
    <mergeCell ref="G148:G151"/>
    <mergeCell ref="A152:A155"/>
    <mergeCell ref="B152:B155"/>
    <mergeCell ref="C152:C155"/>
    <mergeCell ref="D152:D155"/>
    <mergeCell ref="E152:E155"/>
    <mergeCell ref="F152:F155"/>
    <mergeCell ref="G152:G155"/>
    <mergeCell ref="A156:A159"/>
    <mergeCell ref="B156:B159"/>
    <mergeCell ref="C156:C159"/>
    <mergeCell ref="D156:D159"/>
    <mergeCell ref="E156:E159"/>
    <mergeCell ref="F156:F159"/>
    <mergeCell ref="G156:G159"/>
    <mergeCell ref="A160:E163"/>
    <mergeCell ref="F160:F163"/>
    <mergeCell ref="G160:G163"/>
  </mergeCells>
  <pageMargins left="0.51181102362204722" right="0.51181102362204722" top="0.98425196850393704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załącznik_nr_1_2</vt:lpstr>
      <vt:lpstr>załącznik_nr_3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AniaB</dc:creator>
  <cp:lastModifiedBy>Marta Kozik</cp:lastModifiedBy>
  <cp:lastPrinted>2025-10-23T10:34:27Z</cp:lastPrinted>
  <dcterms:created xsi:type="dcterms:W3CDTF">2019-10-11T12:09:38Z</dcterms:created>
  <dcterms:modified xsi:type="dcterms:W3CDTF">2025-10-23T11:50:24Z</dcterms:modified>
</cp:coreProperties>
</file>