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3"/>
  </bookViews>
  <sheets>
    <sheet name="WYDATKI_OGÓŁEM" sheetId="1" r:id="rId1"/>
    <sheet name="Zlecone i dotacje " sheetId="2" r:id="rId2"/>
    <sheet name="wydat.majątkowe" sheetId="3" r:id="rId3"/>
    <sheet name="wydatki z udziałem  art 5. UE" sheetId="4" r:id="rId4"/>
    <sheet name="Arkusz3" sheetId="5" r:id="rId5"/>
    <sheet name="Arkusz4" sheetId="6" r:id="rId6"/>
    <sheet name="Arkusz2" sheetId="7" r:id="rId7"/>
    <sheet name="wykaz przedsięwzięć_zał_14" sheetId="8" r:id="rId8"/>
    <sheet name="Arkusz1" sheetId="9" r:id="rId9"/>
  </sheets>
  <definedNames>
    <definedName name="_xlnm.Print_Area" localSheetId="0">'WYDATKI_OGÓŁEM'!$A$1:$J$1498</definedName>
    <definedName name="_xlnm.Print_Area" localSheetId="1">'Zlecone i dotacje '!$A$1:$J$467</definedName>
  </definedNames>
  <calcPr fullCalcOnLoad="1"/>
</workbook>
</file>

<file path=xl/sharedStrings.xml><?xml version="1.0" encoding="utf-8"?>
<sst xmlns="http://schemas.openxmlformats.org/spreadsheetml/2006/main" count="2508" uniqueCount="531">
  <si>
    <t>Załącznik Nr 7</t>
  </si>
  <si>
    <t>do sprawozdania z wykonania</t>
  </si>
  <si>
    <t>WYDATKI OGÓŁEM</t>
  </si>
  <si>
    <t>Wykonanie</t>
  </si>
  <si>
    <t>§</t>
  </si>
  <si>
    <t>0 10</t>
  </si>
  <si>
    <t>ROLNICTWO I ŁOWIECTWO</t>
  </si>
  <si>
    <t>Zakup materiałów i wyposażenia</t>
  </si>
  <si>
    <t>0 1005</t>
  </si>
  <si>
    <t>Prace geodezyjne na potrzeby rolnictwa</t>
  </si>
  <si>
    <t>Zakup usług pozostałych</t>
  </si>
  <si>
    <t>Wynagrodzenia osobowe pracowników</t>
  </si>
  <si>
    <t>Dodatkowe wynagrodzenie roczne</t>
  </si>
  <si>
    <t>Składki na ubezpieczenia społeczne</t>
  </si>
  <si>
    <t>Składki na FP</t>
  </si>
  <si>
    <t>Zakup energii</t>
  </si>
  <si>
    <t>Podróże służbowe krajowe</t>
  </si>
  <si>
    <t>Odpis na ZFŚS</t>
  </si>
  <si>
    <t>0 20</t>
  </si>
  <si>
    <t>LEŚNICTWO</t>
  </si>
  <si>
    <t>0 2001</t>
  </si>
  <si>
    <t>Gospodarka leśna</t>
  </si>
  <si>
    <t>0 2002</t>
  </si>
  <si>
    <t>Nadzór nad gospodarką leśną</t>
  </si>
  <si>
    <t>TRANSPORT I ŁĄCZNOŚĆ</t>
  </si>
  <si>
    <t>Drogi publiczne powiatowe</t>
  </si>
  <si>
    <t>Różne wydatki na rzecz osób fizycznych</t>
  </si>
  <si>
    <t>Zakup usług remontowych</t>
  </si>
  <si>
    <t>Różne opłaty i składki</t>
  </si>
  <si>
    <t>Podatek od nieruchomości</t>
  </si>
  <si>
    <t>Kary i odszkodowania na rzecz osób fiz.</t>
  </si>
  <si>
    <t xml:space="preserve">Wydatki inwestycyjne jedn.budżetowych </t>
  </si>
  <si>
    <t>Wydatki na zakupy inwestycyjne jed.b.</t>
  </si>
  <si>
    <t>GOSPODARKA MIESZKANIOWA</t>
  </si>
  <si>
    <t>Gospodarka gruntami i nieruchom.</t>
  </si>
  <si>
    <t>DZIAŁALNOŚĆ USŁUGOWA</t>
  </si>
  <si>
    <t>Nadzór budowlany</t>
  </si>
  <si>
    <t>Pozostała działalność</t>
  </si>
  <si>
    <t>ADMINISTRACJA PUBLICZNA</t>
  </si>
  <si>
    <t>Urzędy Wojewódzkie</t>
  </si>
  <si>
    <t>Rady powiatu</t>
  </si>
  <si>
    <t>Starostwa powiatowe</t>
  </si>
  <si>
    <t>Podatek od towarów i usług (VAT)</t>
  </si>
  <si>
    <t>Dotacja podmiotowa dla jedn.oświatowej</t>
  </si>
  <si>
    <t xml:space="preserve">BEZPIECZEŃSTWO PUBLICZNE </t>
  </si>
  <si>
    <t>I OCHRONA PRZECIWPOŻAROWA</t>
  </si>
  <si>
    <t>Uposażenia funkcjonariuszy</t>
  </si>
  <si>
    <t>Pozostałe należności funkcjonariuszy</t>
  </si>
  <si>
    <t>Nagrody roczne dla funkcjonariuszy</t>
  </si>
  <si>
    <t>Zakup środków żywności</t>
  </si>
  <si>
    <t>Komendy pow.Pań.Straży Pożarnej</t>
  </si>
  <si>
    <t>Opłaty na rzecz budżetu państwa</t>
  </si>
  <si>
    <t>OBSŁUGA DŁUGU PUBLICZNEGO</t>
  </si>
  <si>
    <t>Obsługa kredytów jedn.sam.teryt.</t>
  </si>
  <si>
    <t>RÓŻNE ROZLICZENIA</t>
  </si>
  <si>
    <t xml:space="preserve">Rezerwy </t>
  </si>
  <si>
    <t>OŚWIATA I WYCHOWANIE</t>
  </si>
  <si>
    <t>Szkoły podstawowe specjalne</t>
  </si>
  <si>
    <t>Zakup pomocy naukowych, dyd.i książek</t>
  </si>
  <si>
    <t>Gimnazja specjalne</t>
  </si>
  <si>
    <t>Wydatki inwestycyjne jedn.budżetowych</t>
  </si>
  <si>
    <t>Licea ogólnokształcące</t>
  </si>
  <si>
    <t>Wpłaty na PFRON</t>
  </si>
  <si>
    <t>Szkoły zawodowe</t>
  </si>
  <si>
    <t>OCHRONA ZDROWIA</t>
  </si>
  <si>
    <t>Składki na ubez.zdrowotne oraz</t>
  </si>
  <si>
    <t>świadczenia dla osób nie objętych</t>
  </si>
  <si>
    <t>obowiązkiem ubez.zdrowotnego</t>
  </si>
  <si>
    <t>Składki na ubezpieczenie zdrowotne</t>
  </si>
  <si>
    <t>Powiatowy Urząd Pracy Świdwin</t>
  </si>
  <si>
    <t>Świadczenia społeczne</t>
  </si>
  <si>
    <t>Domy pomocy społecznej</t>
  </si>
  <si>
    <t>Dom Pomocy Społecznej Krzecko</t>
  </si>
  <si>
    <t>Opłaty na rzecz budżetów j.s.t.</t>
  </si>
  <si>
    <t>Dom Pomocy Społecznej Modrzewiec</t>
  </si>
  <si>
    <t>Rodziny zastępcze</t>
  </si>
  <si>
    <t>Powiatowe centra pomocy rodzinie</t>
  </si>
  <si>
    <t>Powiatowe urzędy pracy</t>
  </si>
  <si>
    <t>EDUKACYJNA OPIEKA WYCHOWAWCZA</t>
  </si>
  <si>
    <t>Specjalne ośrodki szkolno-wychowawcze</t>
  </si>
  <si>
    <t>Poradnie psychologiczno-pedagogiczne</t>
  </si>
  <si>
    <t>Internaty i bursy szkolne</t>
  </si>
  <si>
    <t>Domy wczasów dziecięcych</t>
  </si>
  <si>
    <t>Pomoc materialna dla uczniów</t>
  </si>
  <si>
    <t>Dokształcanie i doskon.nauczycieli</t>
  </si>
  <si>
    <t>KULTURA FIZYCZNA I SPORT</t>
  </si>
  <si>
    <t>OGÓŁEM WYDATKI</t>
  </si>
  <si>
    <t>Zakup usług zdrowotnych</t>
  </si>
  <si>
    <t>POMOC SPOŁECZNA</t>
  </si>
  <si>
    <t xml:space="preserve">Zakup leków i mat.medycznych </t>
  </si>
  <si>
    <t>Wydatki inwestycyjne jedn.budżet.</t>
  </si>
  <si>
    <t>OGÓŁEM WYDATKI NA POROZUMIENIA</t>
  </si>
  <si>
    <t>POZOSTAŁE ZADANIA W ZAKRESIE POLITYKI SPOŁECZNEJ</t>
  </si>
  <si>
    <t>Załącznik Nr 9</t>
  </si>
  <si>
    <t xml:space="preserve">Dział </t>
  </si>
  <si>
    <t xml:space="preserve">Rozdział </t>
  </si>
  <si>
    <t>Nazwa</t>
  </si>
  <si>
    <t xml:space="preserve">Uchwała </t>
  </si>
  <si>
    <t xml:space="preserve">Budżet </t>
  </si>
  <si>
    <t>budżetowa</t>
  </si>
  <si>
    <t>po</t>
  </si>
  <si>
    <t>zmianach</t>
  </si>
  <si>
    <t xml:space="preserve"> 8 / 7</t>
  </si>
  <si>
    <t xml:space="preserve"> 8 / 5 </t>
  </si>
  <si>
    <t>Starostwo Powiatowe</t>
  </si>
  <si>
    <t>Dotacje celowe przekazane dla powiatu</t>
  </si>
  <si>
    <t>porozumień(umów) z jst</t>
  </si>
  <si>
    <t>Wynagrodzenia bezosobowe</t>
  </si>
  <si>
    <t>Poradnia PP Połczyn Zdrój</t>
  </si>
  <si>
    <t>Poradnia PP w Świdwinie</t>
  </si>
  <si>
    <t>KULTURA I OCHRONA DZIEDZC.NAR</t>
  </si>
  <si>
    <t xml:space="preserve">Dotacje  celowe przekazane gminie na </t>
  </si>
  <si>
    <t>zadania bieżące realizowane na podstawie</t>
  </si>
  <si>
    <t>porozumień (umów) między jst</t>
  </si>
  <si>
    <t>Koszty postępowania sądowego i prok.</t>
  </si>
  <si>
    <t>Biblioteki</t>
  </si>
  <si>
    <t>Zakup pomocy naukow,dydakt.i książek</t>
  </si>
  <si>
    <t>Promocja jednostek samorządu terytorial.</t>
  </si>
  <si>
    <t>Starostwo Powiatowe w Świdwinie</t>
  </si>
  <si>
    <t>Szpitale ogólne</t>
  </si>
  <si>
    <t xml:space="preserve"> PCPR-usamodzielnienie wychowanków</t>
  </si>
  <si>
    <t xml:space="preserve">Stypendia dla uczniów ( Starosty ) </t>
  </si>
  <si>
    <t>Szkolenia członków korpusu służby cywil.</t>
  </si>
  <si>
    <t>Starostwo Powiatowe Świdwin</t>
  </si>
  <si>
    <t>Zespół Szkół Ponadgim.w Świdwinie</t>
  </si>
  <si>
    <t>Zespół Sz.Rolniczych CKPw  Świdwinie</t>
  </si>
  <si>
    <t>P C P R w Świdwinie</t>
  </si>
  <si>
    <t>Powiatowy Urząd Pracy w Świdwinie</t>
  </si>
  <si>
    <t>Powiatowy Zarząd Dróg w Świdwinie</t>
  </si>
  <si>
    <t>Zespół Szkół Ponadgim w  Świdwinie</t>
  </si>
  <si>
    <t>na zad.bież.realizowane na podstawie</t>
  </si>
  <si>
    <t>PCPR w Świdwinie</t>
  </si>
  <si>
    <t>Zespół ds. orzekania o niepełnosprawn.</t>
  </si>
  <si>
    <t>Poradnia PP w Połczynie  Z.</t>
  </si>
  <si>
    <t>Wynagrodz.osob.członków korpusu sł.cy</t>
  </si>
  <si>
    <t>Zakup pomocy naukowych dydakt.i książ</t>
  </si>
  <si>
    <t>Szkolenia prac.niebęd.członk.służby cyw</t>
  </si>
  <si>
    <t>Zwalczanie narkomanii</t>
  </si>
  <si>
    <t xml:space="preserve">Zespół Sz.Ponadgimn.w Świdwinie </t>
  </si>
  <si>
    <t xml:space="preserve">Zespół Sz.Rol.CKP w Świdwinie </t>
  </si>
  <si>
    <t xml:space="preserve">Poradnia PP w Świdwinie </t>
  </si>
  <si>
    <t>Rehabilitacja zawodowa i społeczna</t>
  </si>
  <si>
    <t>Stypendia dla uczniów ( Styp.Starosty)</t>
  </si>
  <si>
    <t>Zakup usług obejmujący tłumaczenia</t>
  </si>
  <si>
    <t>Wydatki osobow.nizali.do uposażeń</t>
  </si>
  <si>
    <t>Szkolenia pracowników niebęd.człon.korp.</t>
  </si>
  <si>
    <t>Opłaty za administrowanie i czynsze za bud.</t>
  </si>
  <si>
    <t xml:space="preserve">Starostwo Powiatowe w Świdwinie </t>
  </si>
  <si>
    <t>Zakup usług dostępu do sieci Internet</t>
  </si>
  <si>
    <t>Równoważniki pieniężne i ekw.dla funkcjon.</t>
  </si>
  <si>
    <t xml:space="preserve">w zł </t>
  </si>
  <si>
    <t xml:space="preserve">Zakup usług remontowych </t>
  </si>
  <si>
    <t xml:space="preserve">Zarządzanie kryzysowe </t>
  </si>
  <si>
    <t>Inne formy kształcenia osobno niewym.</t>
  </si>
  <si>
    <t>Wydatki osobowe niezalicz.do wynagro.</t>
  </si>
  <si>
    <t>Zakup usł.obejm.wykon.ekspert.,analiz i opin.</t>
  </si>
  <si>
    <t>Wynagr.osob.członków korp.sł.cywilnej</t>
  </si>
  <si>
    <t xml:space="preserve">Pozostała działalność </t>
  </si>
  <si>
    <t>w tym : inwestycyjne</t>
  </si>
  <si>
    <t xml:space="preserve">POMOC SPOŁECZNA </t>
  </si>
  <si>
    <t>Dotacja celowa na pomoc finansową</t>
  </si>
  <si>
    <t xml:space="preserve">udzielaną między jednostkami </t>
  </si>
  <si>
    <t xml:space="preserve">samorządu terytorialnego na </t>
  </si>
  <si>
    <t>dofinansowanie własnych zadań</t>
  </si>
  <si>
    <t>inwestycyjnych i zakupów inwestycyjn.</t>
  </si>
  <si>
    <t>Podróże służbowe zagraniczne</t>
  </si>
  <si>
    <t>Rezerwy ogólne i celowe</t>
  </si>
  <si>
    <t xml:space="preserve">Rezerwy (celowa na Zarządzanie kryz.) </t>
  </si>
  <si>
    <t xml:space="preserve">PCPR w Świdwinie </t>
  </si>
  <si>
    <t>Młodzieżowe Ośrodki Wychowawcze</t>
  </si>
  <si>
    <t xml:space="preserve">MOW w Rzepczynie </t>
  </si>
  <si>
    <t xml:space="preserve">Dotacja podmiotowa z budżetu dla </t>
  </si>
  <si>
    <t>niepublicznej jedn.systemu oświaty</t>
  </si>
  <si>
    <t>Kwalifikacja wojskowa</t>
  </si>
  <si>
    <t>Dotacja celowa z budżetu na finansow.</t>
  </si>
  <si>
    <t>lub dofinansowanie zadań zleconych</t>
  </si>
  <si>
    <t xml:space="preserve">Zakup usług pozostałych </t>
  </si>
  <si>
    <t>Dotacja celowa z budżetu dla pozostałych</t>
  </si>
  <si>
    <t>jednostek zaliczanych do sektora fin.publ.</t>
  </si>
  <si>
    <t>realizacji  pozostałym jednostkom</t>
  </si>
  <si>
    <t>niezaliczanym do sektora fin.publ.</t>
  </si>
  <si>
    <t>OGÓŁEM WYDATKI NA ZADANIA Z</t>
  </si>
  <si>
    <t>ZAKRESU ADMINISTR.  RZĄDOWEJ</t>
  </si>
  <si>
    <t>w tym: wydatki majątkowe</t>
  </si>
  <si>
    <t xml:space="preserve">OŚWIATA I WYCHOWANIE </t>
  </si>
  <si>
    <t xml:space="preserve">w tym: majątkowe </t>
  </si>
  <si>
    <t>w tym: majątkowe</t>
  </si>
  <si>
    <t xml:space="preserve">Zakup usług zdrowotnych </t>
  </si>
  <si>
    <t xml:space="preserve">Zadania w zakresie przeciwdziałania </t>
  </si>
  <si>
    <t xml:space="preserve">przemocy w rodzinie </t>
  </si>
  <si>
    <t>GOSPODARKA KOMUNALNA</t>
  </si>
  <si>
    <t xml:space="preserve">I OCHRONA ŚRODOWISKA  </t>
  </si>
  <si>
    <t>środków z opłat i kar za korzystanie</t>
  </si>
  <si>
    <t xml:space="preserve">ze środowiska </t>
  </si>
  <si>
    <t xml:space="preserve">w tym majątkowe </t>
  </si>
  <si>
    <t>Dot.cel.na fin.zadań zlec.do real.stowarz.</t>
  </si>
  <si>
    <t>Zakup usł.obejmuj.wykon.eksperyz i anal.</t>
  </si>
  <si>
    <t xml:space="preserve">Kwalifikacja wojskowa </t>
  </si>
  <si>
    <t xml:space="preserve">Gimnazja specjalne </t>
  </si>
  <si>
    <t>Młodzież.Ośro.Wychowaw.w Rzepczynie</t>
  </si>
  <si>
    <t xml:space="preserve">Licea ogólnokształcące </t>
  </si>
  <si>
    <t>LO ZDZ w Słupsku</t>
  </si>
  <si>
    <t xml:space="preserve">Szkoły zawodowe </t>
  </si>
  <si>
    <t xml:space="preserve">Policealne Studium ZDZ Słupsk </t>
  </si>
  <si>
    <t xml:space="preserve">Młodzieżowe Ośrodki Wychowawcze </t>
  </si>
  <si>
    <t xml:space="preserve">Razem dotacje podmiotowe </t>
  </si>
  <si>
    <t>POZOSTAŁE ZAD.W ZAKR.POLIT.SPO</t>
  </si>
  <si>
    <t xml:space="preserve">Rehabilitacja zawodowa i społeczna </t>
  </si>
  <si>
    <t xml:space="preserve">KULTURA FIZYCZNA I SPORT </t>
  </si>
  <si>
    <t>jednostek zaliczanych do sfp</t>
  </si>
  <si>
    <t>Razem dotacje dla jednostek sektora fp.</t>
  </si>
  <si>
    <t>Dot.celowa z budżetu na finans.lub dofin</t>
  </si>
  <si>
    <t xml:space="preserve">zadań zleconych do realizacji pozostałym </t>
  </si>
  <si>
    <t>jednost.niezaliczanych do sfp</t>
  </si>
  <si>
    <t xml:space="preserve">GOSP.KOM. I OCHRONA ŚRODOWISKA </t>
  </si>
  <si>
    <t>Wpływy i wydatki związane z gromadz…</t>
  </si>
  <si>
    <t xml:space="preserve">                                  Dotacje podmiotowe dla jednostek sektora finansów  publicznych  </t>
  </si>
  <si>
    <t xml:space="preserve">                                       Dotacje celowe dla jednostek sektora finansów  publicznych  </t>
  </si>
  <si>
    <t xml:space="preserve">Urząd  Miejski w Świdwinie </t>
  </si>
  <si>
    <t xml:space="preserve">Razem dot. dla jedn niezaliczanych do sfp </t>
  </si>
  <si>
    <t xml:space="preserve">Razem dotacje na porozumienia między jst </t>
  </si>
  <si>
    <t xml:space="preserve">Nazwa </t>
  </si>
  <si>
    <t>Uchwała</t>
  </si>
  <si>
    <t xml:space="preserve">po </t>
  </si>
  <si>
    <t xml:space="preserve">zmianach </t>
  </si>
  <si>
    <t xml:space="preserve">wykonanie </t>
  </si>
  <si>
    <t xml:space="preserve">Powiatowy Zarząd Dróg w Świdwinie </t>
  </si>
  <si>
    <t>procent</t>
  </si>
  <si>
    <t xml:space="preserve"> 7  /  6 </t>
  </si>
  <si>
    <t xml:space="preserve">ADMINISTRACJA PUBLICZNA </t>
  </si>
  <si>
    <t xml:space="preserve">Domy pomocy społecznej </t>
  </si>
  <si>
    <t xml:space="preserve">Razem wydatki majątkowe </t>
  </si>
  <si>
    <t>Załącznik  Nr 12</t>
  </si>
  <si>
    <t xml:space="preserve">       WYDATKI NA REALIZACJĘ ZADAŃ Z ZAKRESU ADMINISTRACJI RZĄDOWEJ </t>
  </si>
  <si>
    <t xml:space="preserve">                         WYDATKI NA ZADANIA WYNIKAJĄCE Z POROZUMIEŃ </t>
  </si>
  <si>
    <t xml:space="preserve">                  MIĘDZY ORGANAMI ADMINISTRACJI RZĄDOWEJ</t>
  </si>
  <si>
    <t>DOTACJE NA ZADANIA BIEŻĄCE UDZIELONE Z BUDŻETU  POWIATU</t>
  </si>
  <si>
    <t xml:space="preserve">                                        WYDATKI MAJĄTKOWE </t>
  </si>
  <si>
    <t>Wydatki na zakupy inwestycyjne jedn.b.</t>
  </si>
  <si>
    <t xml:space="preserve">Zakup środków żywności </t>
  </si>
  <si>
    <t>Zespół Sz.Ponadg.w Połczynie Zdroju</t>
  </si>
  <si>
    <t>Urzędy Gmin</t>
  </si>
  <si>
    <t xml:space="preserve">Zakup materiałów i wyposażenia </t>
  </si>
  <si>
    <t>Zespół Sz.Rolniczych CKP w Świdwinie</t>
  </si>
  <si>
    <t>Wpływy i wydatki związane z gromadze.</t>
  </si>
  <si>
    <t xml:space="preserve">             MIĘDZY JEDNOSTKAMI SAMORZĄDU TERYTORIALNEGO</t>
  </si>
  <si>
    <t>Ochrona zabytków i opieka nad zabytkami</t>
  </si>
  <si>
    <t>Wydatki na zakupy inwestycyjne jed.bud</t>
  </si>
  <si>
    <t xml:space="preserve">Wynagrodzenia osobowe pracowników </t>
  </si>
  <si>
    <t>Wydatki na zakupy inwestycyjne jedn.budż.</t>
  </si>
  <si>
    <t xml:space="preserve">                                    Dotacje dla jednostek  niezaliczanych do sektora finansów  publicznych  </t>
  </si>
  <si>
    <t>KULTURA I OCHRONA DZIEDZIC.NAROD.</t>
  </si>
  <si>
    <t xml:space="preserve">                   Dotacje na porozumienia z jednostkami samorządu terytorialnego </t>
  </si>
  <si>
    <t xml:space="preserve">              bieżące </t>
  </si>
  <si>
    <t>Policealne Studium ZDZ w Połczynie-Zdr</t>
  </si>
  <si>
    <t xml:space="preserve">Szkoły Zawodowe Specjalne </t>
  </si>
  <si>
    <t>Zakup usług przez jednostki samorządu</t>
  </si>
  <si>
    <t>terytorialnego od innych jst</t>
  </si>
  <si>
    <t>Jednostki specjalistyczne poradnictwa</t>
  </si>
  <si>
    <t>mieszkania chronione i ośrodki interw.</t>
  </si>
  <si>
    <t xml:space="preserve">kryzysowej </t>
  </si>
  <si>
    <t xml:space="preserve">Dotacja celowa z budżetu na finansowanie </t>
  </si>
  <si>
    <t>do realizacji stowarzyszeniom</t>
  </si>
  <si>
    <t>Ośrodki Rewalidacyjno-Wychowawcze</t>
  </si>
  <si>
    <t xml:space="preserve">Z Sz Ponadgimn.w Połczynie-Zdroju </t>
  </si>
  <si>
    <t xml:space="preserve">Wynagrodzenia bezosobowe </t>
  </si>
  <si>
    <t>Opłaty za administrowanie i czynsze za</t>
  </si>
  <si>
    <t>budynki, lokale i pomieszczenia garażowe</t>
  </si>
  <si>
    <t xml:space="preserve">Świadczenia społeczne </t>
  </si>
  <si>
    <t>Dotacja celowa z budżetu na finansowanie lub</t>
  </si>
  <si>
    <t>dofinansowanie zadań zleconych do realizacji</t>
  </si>
  <si>
    <t>stowarzyszeniom</t>
  </si>
  <si>
    <t>Załącznik Nr 8</t>
  </si>
  <si>
    <t xml:space="preserve">            procent</t>
  </si>
  <si>
    <t xml:space="preserve">Zespół Pl. Specjalnych   w Sławoborzu </t>
  </si>
  <si>
    <t xml:space="preserve">Zespół Sz. Rolniczych CKP w Świdwinie </t>
  </si>
  <si>
    <t>Zespół Pl. Oświatowych w Połczynie-Z</t>
  </si>
  <si>
    <t xml:space="preserve">Składki na Fundusz Pracy </t>
  </si>
  <si>
    <t>Wydatki na zakupy inwestycyjne jed.bud.</t>
  </si>
  <si>
    <t>Składki na Fundusz Pracy</t>
  </si>
  <si>
    <t xml:space="preserve">Stypendia dla uczniów </t>
  </si>
  <si>
    <t xml:space="preserve">Składki na ubezpieczenia społeczne </t>
  </si>
  <si>
    <t xml:space="preserve">jednostek zalicz. do sektora fin.publ. </t>
  </si>
  <si>
    <t>Dotacje celowe z budżetu na finansowanie</t>
  </si>
  <si>
    <t>lub dofinansowanie prac remontowych</t>
  </si>
  <si>
    <t>przekazane jednostkom niezaliczanym</t>
  </si>
  <si>
    <t>do sektora finansów publicznych</t>
  </si>
  <si>
    <t xml:space="preserve">Dotacje celowe z budżetu na finansowanie </t>
  </si>
  <si>
    <t>lub dofinansowanie prac remontowych i</t>
  </si>
  <si>
    <t>konserwatorskich obiektów zabytkowych</t>
  </si>
  <si>
    <t>przekazane jednostkom niezaliczanych</t>
  </si>
  <si>
    <t>OGÓŁEM dotacje na zadania bieżące</t>
  </si>
  <si>
    <t xml:space="preserve">udzielone z budżetu powiatu </t>
  </si>
  <si>
    <t>Załącznik  Nr 13</t>
  </si>
  <si>
    <t>REALIZACJA PROGRAMÓW FINANSOWANYCH Z UDZIAŁEM ŚRODKÓW O KTÓRYCH  MOWA</t>
  </si>
  <si>
    <t xml:space="preserve">                                w art. 5 ust. 1 pkt 2 i 3                          </t>
  </si>
  <si>
    <t>w tym :   majątkowe</t>
  </si>
  <si>
    <t xml:space="preserve">                bieżące</t>
  </si>
  <si>
    <t xml:space="preserve">Razem wydatki </t>
  </si>
  <si>
    <t xml:space="preserve">                 bieżące</t>
  </si>
  <si>
    <t>Młodzieżowy Ośrodek Wych.w Rzepczynie</t>
  </si>
  <si>
    <t xml:space="preserve">Podatek od nieruchomości </t>
  </si>
  <si>
    <t>Przeciwdziałanie alkoholizmowi</t>
  </si>
  <si>
    <t>lub dofinansowanie  zadań zleconych do</t>
  </si>
  <si>
    <t xml:space="preserve">do sektora finansów publicznych </t>
  </si>
  <si>
    <t xml:space="preserve">Dom Pomocy Społecznej w Modrzewcu </t>
  </si>
  <si>
    <t>Dot. celowa z budżetu na finans.lub dofin</t>
  </si>
  <si>
    <t>Załącznik Nr 10</t>
  </si>
  <si>
    <t xml:space="preserve">Szkoły postawowe specjalne </t>
  </si>
  <si>
    <t>Zespół Placówek Specjalnych w Sławoborzu</t>
  </si>
  <si>
    <t xml:space="preserve">OCHRONA ZDROWIA </t>
  </si>
  <si>
    <t xml:space="preserve">Szpitale ogólne </t>
  </si>
  <si>
    <t>Zakłady opiekuńczo-lecznicze i piel-opiek.</t>
  </si>
  <si>
    <t>Zakup usług przez jst od innych jst</t>
  </si>
  <si>
    <t xml:space="preserve">Starostwo  Powiatowe w Świdwinie </t>
  </si>
  <si>
    <t xml:space="preserve">Wczesne wspomaganie rozwoju dziecka </t>
  </si>
  <si>
    <t xml:space="preserve">Poradnia PP w Połczynie-Zdroju </t>
  </si>
  <si>
    <t>Opłaty z tyt.zakupu usług telekomunik.</t>
  </si>
  <si>
    <t>Uposażenia i świadcz.pieniężne wypłaca.</t>
  </si>
  <si>
    <t>przez okres roku żołni.i funkcjonariuszom</t>
  </si>
  <si>
    <t>zwiolnionym ze służby</t>
  </si>
  <si>
    <t xml:space="preserve">Nagrody konkursowe </t>
  </si>
  <si>
    <t>Opłaty z tytułu zakupu usług telekomunik.</t>
  </si>
  <si>
    <t>Opłaty z tytułu zakupu usług telekomuni.</t>
  </si>
  <si>
    <t xml:space="preserve">Realizacja zadań wymagających </t>
  </si>
  <si>
    <t>stosowania specjalnej organizacji</t>
  </si>
  <si>
    <t>nauki i metod pracy dla dzieci i młodzieży</t>
  </si>
  <si>
    <t>liceach ogólnokształcących, liceach</t>
  </si>
  <si>
    <t>profilowanych i szkołach zawodowych</t>
  </si>
  <si>
    <t xml:space="preserve">oraz szkołach artystycznych </t>
  </si>
  <si>
    <t xml:space="preserve">Z Sz Ponadgimn.w Świdwinie </t>
  </si>
  <si>
    <t>Opłaty na rzecz budżetów jst</t>
  </si>
  <si>
    <t>Odpisy na ZFŚS</t>
  </si>
  <si>
    <t>Opłaty z tytułu zakupu usług telekomunik</t>
  </si>
  <si>
    <t>Opłatyz tytułu zakupu usług telekomunik.</t>
  </si>
  <si>
    <t>Opłaty z tytułu zakupu usług telekomnik.</t>
  </si>
  <si>
    <t>Opłaty z tytułu zakupu usług telekomunika.</t>
  </si>
  <si>
    <t>Składki na ubez.zdrowotne oraz ,świadcz.</t>
  </si>
  <si>
    <t>dla osób nie objętych obowiąz.ubezp.zdrow.</t>
  </si>
  <si>
    <t>Opłaty z tyt. zakupu usł.telekomunik..</t>
  </si>
  <si>
    <t xml:space="preserve">WYMIAR SPRAWIEDLIWOŚCI </t>
  </si>
  <si>
    <t>Nieodpłatna pomoc prawna</t>
  </si>
  <si>
    <t xml:space="preserve">Odsetki od samorządowych papierów </t>
  </si>
  <si>
    <t xml:space="preserve">Przedszkola specjalne </t>
  </si>
  <si>
    <r>
      <t>Wydatki inwestycyjne jedn.budż.</t>
    </r>
    <r>
      <rPr>
        <sz val="8"/>
        <rFont val="Calibri"/>
        <family val="2"/>
      </rPr>
      <t>(dokum)</t>
    </r>
    <r>
      <rPr>
        <sz val="10"/>
        <rFont val="Calibri"/>
        <family val="2"/>
      </rPr>
      <t xml:space="preserve"> </t>
    </r>
  </si>
  <si>
    <t>Zadania z zakresu geodezji i kartografii</t>
  </si>
  <si>
    <t xml:space="preserve">Drogi publiczne powiatowe </t>
  </si>
  <si>
    <t>i kartograficznej</t>
  </si>
  <si>
    <t xml:space="preserve">Ośrodki dokumentacji geodezyjnej </t>
  </si>
  <si>
    <t>Opłaty z tyt.zakupu usług telekomunikacy.</t>
  </si>
  <si>
    <t xml:space="preserve">Rodziny zastępcze </t>
  </si>
  <si>
    <t>Wydatki osobow.niezali.do uposażeń</t>
  </si>
  <si>
    <t>Pozostałe wydatki na rzecz jst</t>
  </si>
  <si>
    <t>Zespół Sz.Rolniczych CKP w  Świdwinie</t>
  </si>
  <si>
    <t>Dokształcenie i doskonalenie nauczycieli</t>
  </si>
  <si>
    <t>POZOSTAŁE ZADANIA W ZAKR.POL.SPOł.</t>
  </si>
  <si>
    <t>Placówka Opiekuńczo-Wychow.Świdwin</t>
  </si>
  <si>
    <t>2017 r.</t>
  </si>
  <si>
    <t>"Budowa zintegrowanego szkol. zawodowego "</t>
  </si>
  <si>
    <t>" Utworzenie i uzbro. strefy aktywności  biznes."</t>
  </si>
  <si>
    <t>"Centrum Popularyzujące Naukę "</t>
  </si>
  <si>
    <t xml:space="preserve">Wydatki inewstycyjne jedn.budżetowych </t>
  </si>
  <si>
    <t>" Dostosowanie infrastr. szkol.  zawodowego "</t>
  </si>
  <si>
    <t>"Uzupełnienie infraste.kajakowej-Kajak w sieci"</t>
  </si>
  <si>
    <t>" Termomodernizacja Sali gimn.ZSzP Świdwin"</t>
  </si>
  <si>
    <t xml:space="preserve">    </t>
  </si>
  <si>
    <t>Dotacja celowa z budż na  fin. Lub dofin.</t>
  </si>
  <si>
    <t>zadań zleconych do real.pozostałym</t>
  </si>
  <si>
    <t>jedn niezalicz do sektora finans. publi.</t>
  </si>
  <si>
    <t xml:space="preserve">Usuwanie skutków klęsk żywiołowych </t>
  </si>
  <si>
    <t xml:space="preserve">Dotacja celowa na pomocfimamsową </t>
  </si>
  <si>
    <t>udzielaną między jst na dofinansowanie</t>
  </si>
  <si>
    <t xml:space="preserve">własnych zadań bieżących </t>
  </si>
  <si>
    <t xml:space="preserve">Zakup materiałow i wyposażenia </t>
  </si>
  <si>
    <t xml:space="preserve">Komenda PPSPożarnej w Świdwinie </t>
  </si>
  <si>
    <t>Podatek od towarów i usług ( VAT )</t>
  </si>
  <si>
    <t xml:space="preserve">Policeal.Szkoła NEO-NET w Świdwinie </t>
  </si>
  <si>
    <t xml:space="preserve">Pomoc dla repatriantów </t>
  </si>
  <si>
    <t xml:space="preserve">RODZINA </t>
  </si>
  <si>
    <t xml:space="preserve">Różne opłaty i składki </t>
  </si>
  <si>
    <t>Poradnia PP w Połczynie-Z.</t>
  </si>
  <si>
    <t>" Za  życiem "</t>
  </si>
  <si>
    <t>Składki na Fundusz  Pracy</t>
  </si>
  <si>
    <t>Opłaty za administrowanie, czynsze ..</t>
  </si>
  <si>
    <t>Podatek od towarów i usług (VAT )</t>
  </si>
  <si>
    <t>Pozostałe podatki n/rz budżetów jst</t>
  </si>
  <si>
    <t>Wydatki na zakupy inwestycyjne  j.budż</t>
  </si>
  <si>
    <t xml:space="preserve">Zakup sprzętu i uzbrojenia </t>
  </si>
  <si>
    <t>PCPR Świdwin</t>
  </si>
  <si>
    <t xml:space="preserve">Dodatkowe wyngrodzenie roczne </t>
  </si>
  <si>
    <t xml:space="preserve">ADMINISTRACAJ PUBLICZNA </t>
  </si>
  <si>
    <t xml:space="preserve">Szkoły podstawowe specjalne </t>
  </si>
  <si>
    <t>Działalność placówek opiek.-wychowawcz.</t>
  </si>
  <si>
    <t>POZOSTAŁE ZADANIA W ZAKRESIE POLITYKI SP</t>
  </si>
  <si>
    <t>wartości.lub zaciągni kred. Przez jst</t>
  </si>
  <si>
    <t xml:space="preserve">Dotacja celowa na pomoc finansową </t>
  </si>
  <si>
    <t xml:space="preserve">Wydatki inwestycyjne  jedn.budżetowych </t>
  </si>
  <si>
    <t>Centrum Plac.  Op.-Wy.  w Świdwinie</t>
  </si>
  <si>
    <t>Opłaty z tytu. zakupu usług telekomunik</t>
  </si>
  <si>
    <t>Dotacja podmiot.z dla pozos.jed.sek.fp</t>
  </si>
  <si>
    <t>Działalność placówek opiekuń-wychowa.</t>
  </si>
  <si>
    <t>Centrum Pl. Opiek.-Wych.  w Świdwinie</t>
  </si>
  <si>
    <t xml:space="preserve">Młodzież.Ośrodek Wych. w Rzepczynie </t>
  </si>
  <si>
    <t xml:space="preserve">Składki  na ubezpieczenia społeczne </t>
  </si>
  <si>
    <t xml:space="preserve">Policealna Szkoła  EDU-NET  w Świdwinie </t>
  </si>
  <si>
    <t>Wydatki osobowe niezaliczone do wynagr.</t>
  </si>
  <si>
    <t>budżetu za 2018 rok</t>
  </si>
  <si>
    <t>2018 r.</t>
  </si>
  <si>
    <t>Zakup środków dydaktycznycj i książek</t>
  </si>
  <si>
    <t>"Zdobyć zawód a nie być zawiedzonym"  8.6</t>
  </si>
  <si>
    <t xml:space="preserve">"Budowa i rozbud.ogrodzenia parku w Krzecku" </t>
  </si>
  <si>
    <r>
      <rPr>
        <sz val="8"/>
        <rFont val="Calibri"/>
        <family val="2"/>
      </rPr>
      <t>Wydatki inwestycyjne jedn.budż.</t>
    </r>
    <r>
      <rPr>
        <sz val="8"/>
        <rFont val="Calibri"/>
        <family val="2"/>
      </rPr>
      <t xml:space="preserve">(nadzowy) </t>
    </r>
  </si>
  <si>
    <t>URZĘDY NACZELNYCH ORGANÓW  WŁADZY</t>
  </si>
  <si>
    <t>PRAWA ORAZ SĄDOWNICTWA</t>
  </si>
  <si>
    <t>Wybory do rad gmin, rad powiatów i sejmików</t>
  </si>
  <si>
    <t>województ,wybory wójtów, burmistrzów</t>
  </si>
  <si>
    <t>i prezydentów miast oraz referenda</t>
  </si>
  <si>
    <t xml:space="preserve">OBRONA NARODOWA </t>
  </si>
  <si>
    <t xml:space="preserve">Technika </t>
  </si>
  <si>
    <t xml:space="preserve">Branżowe szkoły I i II stopnia </t>
  </si>
  <si>
    <t>Poradnia PP w Połczynie-Zdroju</t>
  </si>
  <si>
    <t xml:space="preserve">Kwalifikacyjne kursy zawodowe </t>
  </si>
  <si>
    <t>Zapewnienie uczniom prawa do bezpłatnego</t>
  </si>
  <si>
    <t>edukacyjnych lub materiałów szkoleniow.</t>
  </si>
  <si>
    <t xml:space="preserve">Wydatki na zakup i objęcie akcji </t>
  </si>
  <si>
    <t>"rozwój terenów zieleni park koło szpitala "</t>
  </si>
  <si>
    <t xml:space="preserve">Pomoc cudzoziemcom </t>
  </si>
  <si>
    <t xml:space="preserve">"Nazse wsparcie Twój sukces" </t>
  </si>
  <si>
    <t xml:space="preserve">Dodatkowe wynagrodzenie roczne </t>
  </si>
  <si>
    <t>Zakup leków,wyrobów medycz.i prod.bio</t>
  </si>
  <si>
    <t xml:space="preserve">Szkolne schroniska młodzieżowe  </t>
  </si>
  <si>
    <t xml:space="preserve">Inne formy pomocy dla uczniów </t>
  </si>
  <si>
    <t>Jestem na Ptak "</t>
  </si>
  <si>
    <t xml:space="preserve">budżetu za 2018 r. </t>
  </si>
  <si>
    <t>2018 rok</t>
  </si>
  <si>
    <t>rok</t>
  </si>
  <si>
    <t xml:space="preserve">Zakup uług zdrowotnych </t>
  </si>
  <si>
    <t xml:space="preserve">Wspieranie rodziny </t>
  </si>
  <si>
    <t>Op[łaty na rzecz jst</t>
  </si>
  <si>
    <t>Koszty postępowania sądowego i prokur.</t>
  </si>
  <si>
    <t>Odse.od nietermin.wpłat podatku od nieru.</t>
  </si>
  <si>
    <t>Szkolenia członków korpusu sł.cywiln</t>
  </si>
  <si>
    <t>Wydatki na zakupy inwestycyjne jedn.bud</t>
  </si>
  <si>
    <t>Składki na ubezpieczenia zdrowotne</t>
  </si>
  <si>
    <t>III Powiatowy Jarmark Trad.Zdrowej Żywności"</t>
  </si>
  <si>
    <t>Zakup usług obejmuj.wykon.ekspert,ana</t>
  </si>
  <si>
    <t xml:space="preserve">Komenda Powiatowa PSPożanej w Świdwinie </t>
  </si>
  <si>
    <t xml:space="preserve">Podróże służbowe krajowe </t>
  </si>
  <si>
    <t xml:space="preserve">Zagrody konkursowe </t>
  </si>
  <si>
    <t>Wydatki inwestycyjne jednostek budżetowych</t>
  </si>
  <si>
    <t xml:space="preserve">" Budowa zintegrowanego szkol.zawodowego" </t>
  </si>
  <si>
    <t>Budowa instalacji kanaliz.deszcz.w budynku szpitala"</t>
  </si>
  <si>
    <t>" Budowa i rozbudowa ogrodzenia parku w Krzecku "</t>
  </si>
  <si>
    <t>Wydatki na zakupy inwestycyjne jedn.budżet.</t>
  </si>
  <si>
    <t>Zespół Szkół Rolniczych CKP w Świdwinie</t>
  </si>
  <si>
    <t xml:space="preserve">Wydatki inwestycyjne jednostek budżetowych </t>
  </si>
  <si>
    <t xml:space="preserve">Dom Pomocy Społecznej w Krzecku </t>
  </si>
  <si>
    <t xml:space="preserve">EDUKACYJNA OPIEKA WYCHOWAWCZA </t>
  </si>
  <si>
    <t xml:space="preserve">Internaty i bursy szkolne </t>
  </si>
  <si>
    <t xml:space="preserve">Szkolne schroniska młodzieżowe </t>
  </si>
  <si>
    <t xml:space="preserve">Przebudowa ul Kombatantów i Wojska Polskiego </t>
  </si>
  <si>
    <t xml:space="preserve">Promocja jst </t>
  </si>
  <si>
    <t xml:space="preserve">2018 rok </t>
  </si>
  <si>
    <t xml:space="preserve">Wyposażenie siłowni terenowych(OSA) </t>
  </si>
  <si>
    <t>budżetu za 2018rok</t>
  </si>
  <si>
    <t>Dotacja celowa z budżetu na finansowanie</t>
  </si>
  <si>
    <t xml:space="preserve">do realizacji stowarzyszeniom </t>
  </si>
  <si>
    <t xml:space="preserve">lub dofinansowanie zadań zleconych </t>
  </si>
  <si>
    <t>w 2018 roku</t>
  </si>
  <si>
    <t>Nagrody konkursowe</t>
  </si>
  <si>
    <t xml:space="preserve">strona -  108  -  </t>
  </si>
  <si>
    <t xml:space="preserve">strona -  110 - </t>
  </si>
  <si>
    <t xml:space="preserve">strona -  111 - </t>
  </si>
  <si>
    <t xml:space="preserve">strona -  112 - </t>
  </si>
  <si>
    <t xml:space="preserve">strona -  113 - </t>
  </si>
  <si>
    <t xml:space="preserve">strona -  114 - </t>
  </si>
  <si>
    <t xml:space="preserve">strona -  115 - </t>
  </si>
  <si>
    <t xml:space="preserve">strona -  116 - </t>
  </si>
  <si>
    <t xml:space="preserve">strona -  117 - </t>
  </si>
  <si>
    <t xml:space="preserve">strona -  118 - </t>
  </si>
  <si>
    <t xml:space="preserve">strona -  119 - </t>
  </si>
  <si>
    <t xml:space="preserve">strona -  120  - </t>
  </si>
  <si>
    <t xml:space="preserve">strona -  121 - </t>
  </si>
  <si>
    <t xml:space="preserve">strona -  122 - </t>
  </si>
  <si>
    <t xml:space="preserve">strona -  123 - </t>
  </si>
  <si>
    <t xml:space="preserve">strona -  124 - </t>
  </si>
  <si>
    <t xml:space="preserve">strona -  125 - </t>
  </si>
  <si>
    <t xml:space="preserve">strona -  126 - </t>
  </si>
  <si>
    <t xml:space="preserve">strona -  127 - </t>
  </si>
  <si>
    <t xml:space="preserve">strona - 128 - </t>
  </si>
  <si>
    <t xml:space="preserve">strona -  129 - </t>
  </si>
  <si>
    <t xml:space="preserve">strona  - 130 - </t>
  </si>
  <si>
    <t>strona - 131-</t>
  </si>
  <si>
    <t>strona - 132-</t>
  </si>
  <si>
    <t>strona - 133-</t>
  </si>
  <si>
    <t>strona - 134-</t>
  </si>
  <si>
    <t>strona - 135-</t>
  </si>
  <si>
    <t xml:space="preserve">strona -  137- </t>
  </si>
  <si>
    <t>strona -  157 -</t>
  </si>
  <si>
    <t xml:space="preserve">strona -  158 - </t>
  </si>
  <si>
    <t xml:space="preserve">strona -  159 - </t>
  </si>
  <si>
    <t xml:space="preserve">strona - 109 - </t>
  </si>
  <si>
    <t xml:space="preserve">Zakup żywności </t>
  </si>
  <si>
    <t>Zakup środków dydaktycznych i książek</t>
  </si>
  <si>
    <t>" Budowa instalacji ogniw fotowoltaicznych"</t>
  </si>
  <si>
    <t xml:space="preserve">"Budowa instalacji kanalizacji deszcz. W budynku szpitala" </t>
  </si>
  <si>
    <t>Starostwo Powiat.- utrzymanie trwałości POIG</t>
  </si>
  <si>
    <t xml:space="preserve">PAŃSTWOWEJ,KONTROLI I OCHRONY </t>
  </si>
  <si>
    <t xml:space="preserve">gminne, powiatowe i wojewódzkie </t>
  </si>
  <si>
    <t xml:space="preserve">Podróże służbowe zagraniczne </t>
  </si>
  <si>
    <t>Dotacja podmiotowa dla jedn. oświatowej</t>
  </si>
  <si>
    <t>w szkołach podstawowych, gimnazjach,</t>
  </si>
  <si>
    <t>dostępu do podręczników, materiałów</t>
  </si>
  <si>
    <t xml:space="preserve">Składki na ubezpieczenia społeczna  </t>
  </si>
  <si>
    <t>Zakup leków, wyrobów medycznych i pr.bi</t>
  </si>
  <si>
    <t>"Edukacja ekologiczna w Powiecie Świdwińskim"</t>
  </si>
  <si>
    <t>"Edukacja ekologiczna wykorzystanie zasobów naturalnych"</t>
  </si>
  <si>
    <t>KULTURA I OCHRONA DZIEDZICZNA</t>
  </si>
  <si>
    <t>i konserwatorskich  obiektów zabytkowych</t>
  </si>
  <si>
    <t>"Sala fitness ZSzP w Świdwinie "</t>
  </si>
  <si>
    <t>Wydatki inwestycyjne jednostek budżet.</t>
  </si>
  <si>
    <t>strona  - 136  -</t>
  </si>
  <si>
    <t>Promocja jednostek samorządu terytori.</t>
  </si>
  <si>
    <t>Ochrona zabytków i opieka nad zabytków.</t>
  </si>
  <si>
    <t xml:space="preserve">PAŃSTWOWEJ, KONTROLI I OCHRONY </t>
  </si>
  <si>
    <t xml:space="preserve">Starostwa Powiatowe </t>
  </si>
  <si>
    <t xml:space="preserve">Wydatki na zakup  i objęcie akcji </t>
  </si>
  <si>
    <t xml:space="preserve">"Nasze wsparcie Twój sukces" </t>
  </si>
  <si>
    <t xml:space="preserve">Pozostała działność </t>
  </si>
  <si>
    <t xml:space="preserve">strona  - 160 -  </t>
  </si>
  <si>
    <t xml:space="preserve">strona - 161 -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</si>
</sst>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.00;[Red]0.00"/>
    <numFmt numFmtId="166" formatCode="#,##0.00;[Red]#,##0.00"/>
    <numFmt numFmtId="167" formatCode="#,##0.0"/>
    <numFmt numFmtId="168" formatCode="#,##0.0;[Red]#,##0.0"/>
    <numFmt numFmtId="169" formatCode="0.0;[Red]0.0"/>
    <numFmt numFmtId="170" formatCode="0.0"/>
    <numFmt numFmtId="171" formatCode="[$-415]d\ mmmm\ yyyy"/>
    <numFmt numFmtId="172" formatCode="0.000"/>
    <numFmt numFmtId="173" formatCode="#,##0.0000"/>
  </numFmts>
  <fonts count="87">
    <font>
      <sz val="10"/>
      <name val="Arial CE"/>
      <family val="0"/>
    </font>
    <font>
      <sz val="12"/>
      <name val="Arial CE"/>
      <family val="2"/>
    </font>
    <font>
      <sz val="10.5"/>
      <name val="Arial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Arial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u val="single"/>
      <sz val="8"/>
      <name val="Calibri"/>
      <family val="2"/>
    </font>
    <font>
      <i/>
      <sz val="8"/>
      <name val="Calibri"/>
      <family val="2"/>
    </font>
    <font>
      <u val="single"/>
      <sz val="10"/>
      <name val="Calibri"/>
      <family val="2"/>
    </font>
    <font>
      <i/>
      <u val="single"/>
      <sz val="8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b/>
      <i/>
      <sz val="9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u val="single"/>
      <sz val="10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i/>
      <u val="single"/>
      <sz val="12"/>
      <name val="Calibri"/>
      <family val="2"/>
    </font>
    <font>
      <i/>
      <sz val="9"/>
      <name val="Calibri"/>
      <family val="2"/>
    </font>
    <font>
      <i/>
      <u val="single"/>
      <sz val="9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sz val="10"/>
      <color indexed="8"/>
      <name val="Calibri"/>
      <family val="2"/>
    </font>
    <font>
      <u val="single"/>
      <sz val="7"/>
      <name val="Calibri"/>
      <family val="2"/>
    </font>
    <font>
      <sz val="8"/>
      <name val="Cambria"/>
      <family val="1"/>
    </font>
    <font>
      <sz val="10"/>
      <name val="Cambria"/>
      <family val="1"/>
    </font>
    <font>
      <b/>
      <sz val="7"/>
      <name val="Calibri"/>
      <family val="2"/>
    </font>
    <font>
      <u val="single"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28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26" borderId="1" applyNumberFormat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7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7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12" fillId="32" borderId="17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" fontId="36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36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" fontId="36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37" fillId="32" borderId="18" xfId="0" applyFont="1" applyFill="1" applyBorder="1" applyAlignment="1">
      <alignment/>
    </xf>
    <xf numFmtId="0" fontId="34" fillId="32" borderId="17" xfId="0" applyFont="1" applyFill="1" applyBorder="1" applyAlignment="1">
      <alignment/>
    </xf>
    <xf numFmtId="3" fontId="34" fillId="32" borderId="17" xfId="0" applyNumberFormat="1" applyFont="1" applyFill="1" applyBorder="1" applyAlignment="1">
      <alignment/>
    </xf>
    <xf numFmtId="4" fontId="34" fillId="32" borderId="17" xfId="0" applyNumberFormat="1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8" xfId="0" applyFont="1" applyFill="1" applyBorder="1" applyAlignment="1">
      <alignment/>
    </xf>
    <xf numFmtId="164" fontId="34" fillId="32" borderId="17" xfId="0" applyNumberFormat="1" applyFont="1" applyFill="1" applyBorder="1" applyAlignment="1">
      <alignment/>
    </xf>
    <xf numFmtId="0" fontId="34" fillId="32" borderId="22" xfId="0" applyFont="1" applyFill="1" applyBorder="1" applyAlignment="1">
      <alignment/>
    </xf>
    <xf numFmtId="0" fontId="34" fillId="32" borderId="13" xfId="0" applyFont="1" applyFill="1" applyBorder="1" applyAlignment="1">
      <alignment/>
    </xf>
    <xf numFmtId="0" fontId="34" fillId="32" borderId="18" xfId="0" applyFont="1" applyFill="1" applyBorder="1" applyAlignment="1">
      <alignment/>
    </xf>
    <xf numFmtId="0" fontId="14" fillId="0" borderId="11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7" xfId="0" applyFont="1" applyBorder="1" applyAlignment="1">
      <alignment/>
    </xf>
    <xf numFmtId="3" fontId="34" fillId="0" borderId="17" xfId="0" applyNumberFormat="1" applyFont="1" applyBorder="1" applyAlignment="1">
      <alignment/>
    </xf>
    <xf numFmtId="164" fontId="34" fillId="0" borderId="17" xfId="0" applyNumberFormat="1" applyFont="1" applyBorder="1" applyAlignment="1">
      <alignment/>
    </xf>
    <xf numFmtId="4" fontId="34" fillId="0" borderId="17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/>
    </xf>
    <xf numFmtId="3" fontId="14" fillId="0" borderId="17" xfId="0" applyNumberFormat="1" applyFont="1" applyBorder="1" applyAlignment="1">
      <alignment/>
    </xf>
    <xf numFmtId="164" fontId="14" fillId="0" borderId="17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6" xfId="0" applyFont="1" applyBorder="1" applyAlignment="1">
      <alignment/>
    </xf>
    <xf numFmtId="4" fontId="34" fillId="0" borderId="17" xfId="0" applyNumberFormat="1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4" xfId="0" applyFont="1" applyBorder="1" applyAlignment="1">
      <alignment/>
    </xf>
    <xf numFmtId="0" fontId="39" fillId="0" borderId="17" xfId="0" applyFont="1" applyBorder="1" applyAlignment="1">
      <alignment/>
    </xf>
    <xf numFmtId="0" fontId="36" fillId="0" borderId="17" xfId="0" applyFont="1" applyBorder="1" applyAlignment="1">
      <alignment/>
    </xf>
    <xf numFmtId="164" fontId="39" fillId="0" borderId="17" xfId="0" applyNumberFormat="1" applyFont="1" applyBorder="1" applyAlignment="1">
      <alignment/>
    </xf>
    <xf numFmtId="4" fontId="39" fillId="0" borderId="17" xfId="0" applyNumberFormat="1" applyFont="1" applyBorder="1" applyAlignment="1">
      <alignment/>
    </xf>
    <xf numFmtId="0" fontId="14" fillId="0" borderId="17" xfId="0" applyFont="1" applyFill="1" applyBorder="1" applyAlignment="1">
      <alignment/>
    </xf>
    <xf numFmtId="164" fontId="14" fillId="0" borderId="17" xfId="0" applyNumberFormat="1" applyFont="1" applyBorder="1" applyAlignment="1">
      <alignment/>
    </xf>
    <xf numFmtId="4" fontId="14" fillId="0" borderId="17" xfId="0" applyNumberFormat="1" applyFont="1" applyBorder="1" applyAlignment="1">
      <alignment/>
    </xf>
    <xf numFmtId="4" fontId="40" fillId="0" borderId="17" xfId="0" applyNumberFormat="1" applyFont="1" applyBorder="1" applyAlignment="1">
      <alignment/>
    </xf>
    <xf numFmtId="0" fontId="34" fillId="32" borderId="12" xfId="0" applyFont="1" applyFill="1" applyBorder="1" applyAlignment="1">
      <alignment/>
    </xf>
    <xf numFmtId="0" fontId="34" fillId="32" borderId="16" xfId="0" applyFont="1" applyFill="1" applyBorder="1" applyAlignment="1">
      <alignment/>
    </xf>
    <xf numFmtId="49" fontId="34" fillId="32" borderId="12" xfId="0" applyNumberFormat="1" applyFont="1" applyFill="1" applyBorder="1" applyAlignment="1">
      <alignment vertical="center" wrapText="1"/>
    </xf>
    <xf numFmtId="164" fontId="34" fillId="32" borderId="17" xfId="0" applyNumberFormat="1" applyFont="1" applyFill="1" applyBorder="1" applyAlignment="1">
      <alignment/>
    </xf>
    <xf numFmtId="4" fontId="34" fillId="32" borderId="17" xfId="0" applyNumberFormat="1" applyFont="1" applyFill="1" applyBorder="1" applyAlignment="1">
      <alignment/>
    </xf>
    <xf numFmtId="0" fontId="34" fillId="32" borderId="11" xfId="0" applyFont="1" applyFill="1" applyBorder="1" applyAlignment="1">
      <alignment/>
    </xf>
    <xf numFmtId="0" fontId="34" fillId="32" borderId="18" xfId="0" applyFont="1" applyFill="1" applyBorder="1" applyAlignment="1">
      <alignment/>
    </xf>
    <xf numFmtId="164" fontId="37" fillId="32" borderId="17" xfId="0" applyNumberFormat="1" applyFont="1" applyFill="1" applyBorder="1" applyAlignment="1">
      <alignment/>
    </xf>
    <xf numFmtId="4" fontId="37" fillId="32" borderId="17" xfId="0" applyNumberFormat="1" applyFont="1" applyFill="1" applyBorder="1" applyAlignment="1">
      <alignment/>
    </xf>
    <xf numFmtId="0" fontId="34" fillId="0" borderId="12" xfId="0" applyFont="1" applyBorder="1" applyAlignment="1">
      <alignment/>
    </xf>
    <xf numFmtId="0" fontId="41" fillId="0" borderId="17" xfId="0" applyFont="1" applyBorder="1" applyAlignment="1">
      <alignment/>
    </xf>
    <xf numFmtId="0" fontId="37" fillId="0" borderId="17" xfId="0" applyFont="1" applyBorder="1" applyAlignment="1">
      <alignment/>
    </xf>
    <xf numFmtId="164" fontId="37" fillId="0" borderId="17" xfId="0" applyNumberFormat="1" applyFont="1" applyBorder="1" applyAlignment="1">
      <alignment/>
    </xf>
    <xf numFmtId="4" fontId="37" fillId="0" borderId="17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3" xfId="0" applyFont="1" applyBorder="1" applyAlignment="1">
      <alignment/>
    </xf>
    <xf numFmtId="16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7" fontId="36" fillId="0" borderId="0" xfId="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0" fontId="34" fillId="32" borderId="17" xfId="0" applyFont="1" applyFill="1" applyBorder="1" applyAlignment="1">
      <alignment/>
    </xf>
    <xf numFmtId="3" fontId="34" fillId="32" borderId="12" xfId="0" applyNumberFormat="1" applyFont="1" applyFill="1" applyBorder="1" applyAlignment="1">
      <alignment/>
    </xf>
    <xf numFmtId="4" fontId="34" fillId="32" borderId="12" xfId="0" applyNumberFormat="1" applyFont="1" applyFill="1" applyBorder="1" applyAlignment="1">
      <alignment/>
    </xf>
    <xf numFmtId="0" fontId="34" fillId="32" borderId="20" xfId="0" applyFont="1" applyFill="1" applyBorder="1" applyAlignment="1">
      <alignment/>
    </xf>
    <xf numFmtId="0" fontId="14" fillId="0" borderId="20" xfId="0" applyFont="1" applyBorder="1" applyAlignment="1">
      <alignment/>
    </xf>
    <xf numFmtId="3" fontId="34" fillId="0" borderId="12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/>
    </xf>
    <xf numFmtId="3" fontId="41" fillId="0" borderId="17" xfId="0" applyNumberFormat="1" applyFont="1" applyBorder="1" applyAlignment="1">
      <alignment/>
    </xf>
    <xf numFmtId="4" fontId="41" fillId="0" borderId="22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4" fontId="14" fillId="0" borderId="22" xfId="0" applyNumberFormat="1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7" xfId="0" applyFont="1" applyBorder="1" applyAlignment="1">
      <alignment/>
    </xf>
    <xf numFmtId="3" fontId="42" fillId="0" borderId="17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4" fontId="42" fillId="0" borderId="22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34" fillId="32" borderId="14" xfId="0" applyFont="1" applyFill="1" applyBorder="1" applyAlignment="1">
      <alignment/>
    </xf>
    <xf numFmtId="3" fontId="34" fillId="32" borderId="23" xfId="0" applyNumberFormat="1" applyFont="1" applyFill="1" applyBorder="1" applyAlignment="1">
      <alignment/>
    </xf>
    <xf numFmtId="3" fontId="34" fillId="32" borderId="17" xfId="0" applyNumberFormat="1" applyFont="1" applyFill="1" applyBorder="1" applyAlignment="1">
      <alignment/>
    </xf>
    <xf numFmtId="4" fontId="34" fillId="32" borderId="23" xfId="0" applyNumberFormat="1" applyFont="1" applyFill="1" applyBorder="1" applyAlignment="1">
      <alignment/>
    </xf>
    <xf numFmtId="0" fontId="38" fillId="0" borderId="12" xfId="0" applyFont="1" applyBorder="1" applyAlignment="1">
      <alignment/>
    </xf>
    <xf numFmtId="0" fontId="34" fillId="0" borderId="19" xfId="0" applyFont="1" applyBorder="1" applyAlignment="1">
      <alignment/>
    </xf>
    <xf numFmtId="3" fontId="34" fillId="0" borderId="23" xfId="0" applyNumberFormat="1" applyFont="1" applyBorder="1" applyAlignment="1">
      <alignment/>
    </xf>
    <xf numFmtId="4" fontId="34" fillId="0" borderId="23" xfId="0" applyNumberFormat="1" applyFont="1" applyBorder="1" applyAlignment="1">
      <alignment/>
    </xf>
    <xf numFmtId="0" fontId="34" fillId="0" borderId="0" xfId="0" applyFont="1" applyBorder="1" applyAlignment="1">
      <alignment/>
    </xf>
    <xf numFmtId="3" fontId="41" fillId="0" borderId="23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4" fontId="41" fillId="0" borderId="23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4" fontId="14" fillId="0" borderId="23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0" fontId="34" fillId="0" borderId="13" xfId="0" applyFont="1" applyBorder="1" applyAlignment="1">
      <alignment/>
    </xf>
    <xf numFmtId="3" fontId="34" fillId="0" borderId="13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34" fillId="32" borderId="24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3" fontId="34" fillId="0" borderId="17" xfId="0" applyNumberFormat="1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4" fontId="14" fillId="0" borderId="17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32" borderId="10" xfId="0" applyFont="1" applyFill="1" applyBorder="1" applyAlignment="1">
      <alignment/>
    </xf>
    <xf numFmtId="0" fontId="34" fillId="32" borderId="13" xfId="0" applyFont="1" applyFill="1" applyBorder="1" applyAlignment="1">
      <alignment/>
    </xf>
    <xf numFmtId="0" fontId="34" fillId="32" borderId="21" xfId="0" applyFont="1" applyFill="1" applyBorder="1" applyAlignment="1">
      <alignment/>
    </xf>
    <xf numFmtId="164" fontId="34" fillId="32" borderId="13" xfId="0" applyNumberFormat="1" applyFont="1" applyFill="1" applyBorder="1" applyAlignment="1">
      <alignment/>
    </xf>
    <xf numFmtId="4" fontId="34" fillId="32" borderId="13" xfId="0" applyNumberFormat="1" applyFont="1" applyFill="1" applyBorder="1" applyAlignment="1">
      <alignment/>
    </xf>
    <xf numFmtId="164" fontId="34" fillId="0" borderId="12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41" fillId="0" borderId="17" xfId="0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4" fontId="41" fillId="0" borderId="17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34" fillId="0" borderId="20" xfId="0" applyFont="1" applyBorder="1" applyAlignment="1">
      <alignment/>
    </xf>
    <xf numFmtId="0" fontId="34" fillId="0" borderId="10" xfId="0" applyFont="1" applyBorder="1" applyAlignment="1">
      <alignment/>
    </xf>
    <xf numFmtId="4" fontId="41" fillId="0" borderId="17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0" fontId="14" fillId="0" borderId="17" xfId="0" applyFont="1" applyBorder="1" applyAlignment="1">
      <alignment/>
    </xf>
    <xf numFmtId="4" fontId="34" fillId="0" borderId="17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67" fontId="14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5" xfId="0" applyFont="1" applyBorder="1" applyAlignment="1">
      <alignment/>
    </xf>
    <xf numFmtId="0" fontId="14" fillId="32" borderId="17" xfId="0" applyFont="1" applyFill="1" applyBorder="1" applyAlignment="1">
      <alignment/>
    </xf>
    <xf numFmtId="0" fontId="38" fillId="32" borderId="17" xfId="0" applyFont="1" applyFill="1" applyBorder="1" applyAlignment="1">
      <alignment/>
    </xf>
    <xf numFmtId="167" fontId="34" fillId="32" borderId="17" xfId="0" applyNumberFormat="1" applyFont="1" applyFill="1" applyBorder="1" applyAlignment="1">
      <alignment/>
    </xf>
    <xf numFmtId="4" fontId="13" fillId="0" borderId="17" xfId="0" applyNumberFormat="1" applyFont="1" applyBorder="1" applyAlignment="1">
      <alignment/>
    </xf>
    <xf numFmtId="0" fontId="14" fillId="0" borderId="16" xfId="0" applyFont="1" applyBorder="1" applyAlignment="1">
      <alignment/>
    </xf>
    <xf numFmtId="4" fontId="14" fillId="0" borderId="24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0" fontId="34" fillId="0" borderId="15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17" xfId="0" applyFont="1" applyBorder="1" applyAlignment="1">
      <alignment/>
    </xf>
    <xf numFmtId="0" fontId="34" fillId="32" borderId="12" xfId="0" applyFont="1" applyFill="1" applyBorder="1" applyAlignment="1">
      <alignment/>
    </xf>
    <xf numFmtId="0" fontId="34" fillId="0" borderId="18" xfId="0" applyFont="1" applyBorder="1" applyAlignment="1">
      <alignment/>
    </xf>
    <xf numFmtId="3" fontId="34" fillId="0" borderId="17" xfId="0" applyNumberFormat="1" applyFont="1" applyBorder="1" applyAlignment="1">
      <alignment/>
    </xf>
    <xf numFmtId="4" fontId="44" fillId="0" borderId="17" xfId="0" applyNumberFormat="1" applyFont="1" applyBorder="1" applyAlignment="1">
      <alignment/>
    </xf>
    <xf numFmtId="164" fontId="41" fillId="0" borderId="17" xfId="0" applyNumberFormat="1" applyFont="1" applyBorder="1" applyAlignment="1">
      <alignment/>
    </xf>
    <xf numFmtId="164" fontId="34" fillId="0" borderId="17" xfId="0" applyNumberFormat="1" applyFont="1" applyFill="1" applyBorder="1" applyAlignment="1">
      <alignment/>
    </xf>
    <xf numFmtId="164" fontId="41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4" fontId="44" fillId="32" borderId="17" xfId="0" applyNumberFormat="1" applyFont="1" applyFill="1" applyBorder="1" applyAlignment="1">
      <alignment/>
    </xf>
    <xf numFmtId="4" fontId="44" fillId="0" borderId="17" xfId="0" applyNumberFormat="1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46" fillId="0" borderId="17" xfId="0" applyNumberFormat="1" applyFont="1" applyFill="1" applyBorder="1" applyAlignment="1">
      <alignment/>
    </xf>
    <xf numFmtId="164" fontId="38" fillId="0" borderId="17" xfId="0" applyNumberFormat="1" applyFont="1" applyFill="1" applyBorder="1" applyAlignment="1">
      <alignment/>
    </xf>
    <xf numFmtId="4" fontId="38" fillId="0" borderId="17" xfId="0" applyNumberFormat="1" applyFont="1" applyFill="1" applyBorder="1" applyAlignment="1">
      <alignment/>
    </xf>
    <xf numFmtId="4" fontId="36" fillId="0" borderId="17" xfId="0" applyNumberFormat="1" applyFont="1" applyFill="1" applyBorder="1" applyAlignment="1">
      <alignment/>
    </xf>
    <xf numFmtId="164" fontId="47" fillId="0" borderId="17" xfId="0" applyNumberFormat="1" applyFont="1" applyBorder="1" applyAlignment="1">
      <alignment/>
    </xf>
    <xf numFmtId="164" fontId="48" fillId="0" borderId="17" xfId="0" applyNumberFormat="1" applyFont="1" applyBorder="1" applyAlignment="1">
      <alignment/>
    </xf>
    <xf numFmtId="164" fontId="13" fillId="0" borderId="17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168" fontId="36" fillId="0" borderId="0" xfId="0" applyNumberFormat="1" applyFont="1" applyBorder="1" applyAlignment="1">
      <alignment/>
    </xf>
    <xf numFmtId="164" fontId="34" fillId="32" borderId="12" xfId="0" applyNumberFormat="1" applyFont="1" applyFill="1" applyBorder="1" applyAlignment="1">
      <alignment/>
    </xf>
    <xf numFmtId="164" fontId="34" fillId="32" borderId="19" xfId="0" applyNumberFormat="1" applyFont="1" applyFill="1" applyBorder="1" applyAlignment="1">
      <alignment/>
    </xf>
    <xf numFmtId="164" fontId="34" fillId="32" borderId="21" xfId="0" applyNumberFormat="1" applyFont="1" applyFill="1" applyBorder="1" applyAlignment="1">
      <alignment/>
    </xf>
    <xf numFmtId="4" fontId="44" fillId="32" borderId="13" xfId="0" applyNumberFormat="1" applyFont="1" applyFill="1" applyBorder="1" applyAlignment="1">
      <alignment/>
    </xf>
    <xf numFmtId="4" fontId="37" fillId="0" borderId="17" xfId="0" applyNumberFormat="1" applyFont="1" applyFill="1" applyBorder="1" applyAlignment="1">
      <alignment/>
    </xf>
    <xf numFmtId="3" fontId="44" fillId="32" borderId="17" xfId="0" applyNumberFormat="1" applyFont="1" applyFill="1" applyBorder="1" applyAlignment="1">
      <alignment/>
    </xf>
    <xf numFmtId="3" fontId="37" fillId="32" borderId="17" xfId="0" applyNumberFormat="1" applyFont="1" applyFill="1" applyBorder="1" applyAlignment="1">
      <alignment/>
    </xf>
    <xf numFmtId="4" fontId="14" fillId="0" borderId="13" xfId="0" applyNumberFormat="1" applyFont="1" applyBorder="1" applyAlignment="1">
      <alignment/>
    </xf>
    <xf numFmtId="164" fontId="14" fillId="0" borderId="13" xfId="0" applyNumberFormat="1" applyFont="1" applyBorder="1" applyAlignment="1">
      <alignment/>
    </xf>
    <xf numFmtId="3" fontId="37" fillId="0" borderId="17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4" fontId="39" fillId="0" borderId="22" xfId="0" applyNumberFormat="1" applyFont="1" applyBorder="1" applyAlignment="1">
      <alignment/>
    </xf>
    <xf numFmtId="164" fontId="38" fillId="0" borderId="17" xfId="0" applyNumberFormat="1" applyFont="1" applyBorder="1" applyAlignment="1">
      <alignment/>
    </xf>
    <xf numFmtId="164" fontId="41" fillId="0" borderId="12" xfId="0" applyNumberFormat="1" applyFont="1" applyBorder="1" applyAlignment="1">
      <alignment/>
    </xf>
    <xf numFmtId="1" fontId="45" fillId="0" borderId="22" xfId="0" applyNumberFormat="1" applyFont="1" applyBorder="1" applyAlignment="1">
      <alignment/>
    </xf>
    <xf numFmtId="3" fontId="45" fillId="0" borderId="17" xfId="0" applyNumberFormat="1" applyFont="1" applyBorder="1" applyAlignment="1">
      <alignment/>
    </xf>
    <xf numFmtId="1" fontId="36" fillId="0" borderId="22" xfId="0" applyNumberFormat="1" applyFont="1" applyBorder="1" applyAlignment="1">
      <alignment/>
    </xf>
    <xf numFmtId="3" fontId="36" fillId="0" borderId="17" xfId="0" applyNumberFormat="1" applyFont="1" applyBorder="1" applyAlignment="1">
      <alignment/>
    </xf>
    <xf numFmtId="1" fontId="36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4" fontId="34" fillId="0" borderId="22" xfId="0" applyNumberFormat="1" applyFont="1" applyBorder="1" applyAlignment="1">
      <alignment/>
    </xf>
    <xf numFmtId="4" fontId="34" fillId="32" borderId="19" xfId="0" applyNumberFormat="1" applyFont="1" applyFill="1" applyBorder="1" applyAlignment="1">
      <alignment/>
    </xf>
    <xf numFmtId="4" fontId="37" fillId="32" borderId="13" xfId="0" applyNumberFormat="1" applyFont="1" applyFill="1" applyBorder="1" applyAlignment="1">
      <alignment/>
    </xf>
    <xf numFmtId="4" fontId="34" fillId="32" borderId="21" xfId="0" applyNumberFormat="1" applyFont="1" applyFill="1" applyBorder="1" applyAlignment="1">
      <alignment/>
    </xf>
    <xf numFmtId="164" fontId="37" fillId="32" borderId="21" xfId="0" applyNumberFormat="1" applyFont="1" applyFill="1" applyBorder="1" applyAlignment="1">
      <alignment/>
    </xf>
    <xf numFmtId="164" fontId="37" fillId="32" borderId="13" xfId="0" applyNumberFormat="1" applyFont="1" applyFill="1" applyBorder="1" applyAlignment="1">
      <alignment/>
    </xf>
    <xf numFmtId="4" fontId="37" fillId="32" borderId="21" xfId="0" applyNumberFormat="1" applyFont="1" applyFill="1" applyBorder="1" applyAlignment="1">
      <alignment/>
    </xf>
    <xf numFmtId="4" fontId="37" fillId="0" borderId="22" xfId="0" applyNumberFormat="1" applyFont="1" applyBorder="1" applyAlignment="1">
      <alignment/>
    </xf>
    <xf numFmtId="3" fontId="37" fillId="0" borderId="17" xfId="0" applyNumberFormat="1" applyFont="1" applyBorder="1" applyAlignment="1">
      <alignment/>
    </xf>
    <xf numFmtId="166" fontId="34" fillId="32" borderId="17" xfId="0" applyNumberFormat="1" applyFont="1" applyFill="1" applyBorder="1" applyAlignment="1">
      <alignment/>
    </xf>
    <xf numFmtId="166" fontId="43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7" fontId="36" fillId="0" borderId="0" xfId="0" applyNumberFormat="1" applyFont="1" applyAlignment="1">
      <alignment/>
    </xf>
    <xf numFmtId="168" fontId="36" fillId="0" borderId="0" xfId="0" applyNumberFormat="1" applyFont="1" applyAlignment="1">
      <alignment/>
    </xf>
    <xf numFmtId="166" fontId="4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4" fontId="43" fillId="0" borderId="0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168" fontId="4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36" fillId="0" borderId="0" xfId="0" applyNumberFormat="1" applyFont="1" applyAlignment="1">
      <alignment/>
    </xf>
    <xf numFmtId="4" fontId="41" fillId="0" borderId="13" xfId="0" applyNumberFormat="1" applyFont="1" applyFill="1" applyBorder="1" applyAlignment="1">
      <alignment/>
    </xf>
    <xf numFmtId="164" fontId="41" fillId="0" borderId="13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8" fontId="36" fillId="0" borderId="0" xfId="0" applyNumberFormat="1" applyFont="1" applyFill="1" applyBorder="1" applyAlignment="1">
      <alignment/>
    </xf>
    <xf numFmtId="4" fontId="46" fillId="0" borderId="17" xfId="0" applyNumberFormat="1" applyFont="1" applyBorder="1" applyAlignment="1">
      <alignment/>
    </xf>
    <xf numFmtId="164" fontId="46" fillId="0" borderId="17" xfId="0" applyNumberFormat="1" applyFont="1" applyBorder="1" applyAlignment="1">
      <alignment/>
    </xf>
    <xf numFmtId="4" fontId="49" fillId="0" borderId="17" xfId="0" applyNumberFormat="1" applyFont="1" applyBorder="1" applyAlignment="1">
      <alignment/>
    </xf>
    <xf numFmtId="164" fontId="49" fillId="0" borderId="17" xfId="0" applyNumberFormat="1" applyFont="1" applyBorder="1" applyAlignment="1">
      <alignment/>
    </xf>
    <xf numFmtId="4" fontId="41" fillId="0" borderId="13" xfId="0" applyNumberFormat="1" applyFont="1" applyBorder="1" applyAlignment="1">
      <alignment/>
    </xf>
    <xf numFmtId="164" fontId="41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4" fontId="34" fillId="0" borderId="23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4" fontId="34" fillId="0" borderId="13" xfId="0" applyNumberFormat="1" applyFont="1" applyBorder="1" applyAlignment="1">
      <alignment/>
    </xf>
    <xf numFmtId="164" fontId="34" fillId="0" borderId="13" xfId="0" applyNumberFormat="1" applyFont="1" applyBorder="1" applyAlignment="1">
      <alignment/>
    </xf>
    <xf numFmtId="4" fontId="44" fillId="32" borderId="21" xfId="0" applyNumberFormat="1" applyFont="1" applyFill="1" applyBorder="1" applyAlignment="1">
      <alignment/>
    </xf>
    <xf numFmtId="4" fontId="44" fillId="32" borderId="22" xfId="0" applyNumberFormat="1" applyFont="1" applyFill="1" applyBorder="1" applyAlignment="1">
      <alignment/>
    </xf>
    <xf numFmtId="4" fontId="36" fillId="0" borderId="0" xfId="0" applyNumberFormat="1" applyFont="1" applyBorder="1" applyAlignment="1">
      <alignment/>
    </xf>
    <xf numFmtId="0" fontId="34" fillId="32" borderId="0" xfId="0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14" fillId="0" borderId="13" xfId="0" applyFont="1" applyBorder="1" applyAlignment="1">
      <alignment/>
    </xf>
    <xf numFmtId="0" fontId="37" fillId="32" borderId="10" xfId="0" applyFont="1" applyFill="1" applyBorder="1" applyAlignment="1">
      <alignment/>
    </xf>
    <xf numFmtId="0" fontId="37" fillId="32" borderId="11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8" xfId="0" applyFont="1" applyBorder="1" applyAlignment="1">
      <alignment horizontal="left"/>
    </xf>
    <xf numFmtId="0" fontId="34" fillId="0" borderId="17" xfId="0" applyFont="1" applyBorder="1" applyAlignment="1">
      <alignment horizontal="left"/>
    </xf>
    <xf numFmtId="4" fontId="34" fillId="0" borderId="13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34" fillId="0" borderId="15" xfId="0" applyFont="1" applyBorder="1" applyAlignment="1">
      <alignment/>
    </xf>
    <xf numFmtId="167" fontId="37" fillId="0" borderId="0" xfId="0" applyNumberFormat="1" applyFont="1" applyBorder="1" applyAlignment="1">
      <alignment/>
    </xf>
    <xf numFmtId="168" fontId="37" fillId="0" borderId="0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21" xfId="0" applyFont="1" applyBorder="1" applyAlignment="1">
      <alignment/>
    </xf>
    <xf numFmtId="0" fontId="34" fillId="32" borderId="22" xfId="0" applyFont="1" applyFill="1" applyBorder="1" applyAlignment="1">
      <alignment/>
    </xf>
    <xf numFmtId="4" fontId="38" fillId="0" borderId="17" xfId="0" applyNumberFormat="1" applyFont="1" applyBorder="1" applyAlignment="1">
      <alignment/>
    </xf>
    <xf numFmtId="164" fontId="46" fillId="0" borderId="17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4" fontId="44" fillId="32" borderId="12" xfId="0" applyNumberFormat="1" applyFont="1" applyFill="1" applyBorder="1" applyAlignment="1">
      <alignment/>
    </xf>
    <xf numFmtId="4" fontId="44" fillId="32" borderId="16" xfId="0" applyNumberFormat="1" applyFont="1" applyFill="1" applyBorder="1" applyAlignment="1">
      <alignment/>
    </xf>
    <xf numFmtId="166" fontId="44" fillId="32" borderId="13" xfId="0" applyNumberFormat="1" applyFont="1" applyFill="1" applyBorder="1" applyAlignment="1">
      <alignment/>
    </xf>
    <xf numFmtId="4" fontId="44" fillId="32" borderId="15" xfId="0" applyNumberFormat="1" applyFont="1" applyFill="1" applyBorder="1" applyAlignment="1">
      <alignment/>
    </xf>
    <xf numFmtId="164" fontId="44" fillId="32" borderId="17" xfId="0" applyNumberFormat="1" applyFont="1" applyFill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Border="1" applyAlignment="1">
      <alignment horizontal="center" vertical="center"/>
    </xf>
    <xf numFmtId="4" fontId="34" fillId="0" borderId="11" xfId="0" applyNumberFormat="1" applyFont="1" applyBorder="1" applyAlignment="1">
      <alignment/>
    </xf>
    <xf numFmtId="164" fontId="34" fillId="0" borderId="11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36" fillId="0" borderId="12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3" fontId="36" fillId="0" borderId="12" xfId="0" applyNumberFormat="1" applyFont="1" applyBorder="1" applyAlignment="1">
      <alignment horizontal="center"/>
    </xf>
    <xf numFmtId="3" fontId="36" fillId="0" borderId="20" xfId="0" applyNumberFormat="1" applyFont="1" applyBorder="1" applyAlignment="1">
      <alignment horizontal="center"/>
    </xf>
    <xf numFmtId="4" fontId="36" fillId="0" borderId="20" xfId="0" applyNumberFormat="1" applyFont="1" applyBorder="1" applyAlignment="1">
      <alignment horizontal="center"/>
    </xf>
    <xf numFmtId="168" fontId="36" fillId="0" borderId="16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4" fontId="36" fillId="0" borderId="22" xfId="0" applyNumberFormat="1" applyFont="1" applyBorder="1" applyAlignment="1">
      <alignment horizontal="center"/>
    </xf>
    <xf numFmtId="168" fontId="36" fillId="0" borderId="15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3" fontId="36" fillId="0" borderId="13" xfId="0" applyNumberFormat="1" applyFont="1" applyBorder="1" applyAlignment="1">
      <alignment horizontal="center"/>
    </xf>
    <xf numFmtId="3" fontId="36" fillId="0" borderId="22" xfId="0" applyNumberFormat="1" applyFont="1" applyBorder="1" applyAlignment="1">
      <alignment horizontal="center"/>
    </xf>
    <xf numFmtId="4" fontId="36" fillId="0" borderId="15" xfId="0" applyNumberFormat="1" applyFont="1" applyBorder="1" applyAlignment="1">
      <alignment horizontal="center"/>
    </xf>
    <xf numFmtId="168" fontId="36" fillId="0" borderId="13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13" fillId="0" borderId="17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4" fillId="0" borderId="16" xfId="0" applyFont="1" applyBorder="1" applyAlignment="1">
      <alignment horizontal="right"/>
    </xf>
    <xf numFmtId="0" fontId="38" fillId="0" borderId="20" xfId="0" applyFont="1" applyBorder="1" applyAlignment="1">
      <alignment/>
    </xf>
    <xf numFmtId="0" fontId="34" fillId="0" borderId="12" xfId="0" applyFont="1" applyBorder="1" applyAlignment="1">
      <alignment horizontal="right"/>
    </xf>
    <xf numFmtId="0" fontId="38" fillId="0" borderId="18" xfId="0" applyFont="1" applyBorder="1" applyAlignment="1">
      <alignment/>
    </xf>
    <xf numFmtId="0" fontId="14" fillId="0" borderId="11" xfId="0" applyFont="1" applyBorder="1" applyAlignment="1">
      <alignment horizontal="right"/>
    </xf>
    <xf numFmtId="0" fontId="38" fillId="0" borderId="10" xfId="0" applyFont="1" applyBorder="1" applyAlignment="1">
      <alignment/>
    </xf>
    <xf numFmtId="0" fontId="34" fillId="0" borderId="11" xfId="0" applyFont="1" applyBorder="1" applyAlignment="1">
      <alignment horizontal="right"/>
    </xf>
    <xf numFmtId="0" fontId="38" fillId="0" borderId="2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14" fillId="0" borderId="14" xfId="0" applyFont="1" applyFill="1" applyBorder="1" applyAlignment="1">
      <alignment/>
    </xf>
    <xf numFmtId="0" fontId="34" fillId="32" borderId="15" xfId="0" applyFont="1" applyFill="1" applyBorder="1" applyAlignment="1">
      <alignment/>
    </xf>
    <xf numFmtId="0" fontId="37" fillId="32" borderId="17" xfId="0" applyFont="1" applyFill="1" applyBorder="1" applyAlignment="1">
      <alignment/>
    </xf>
    <xf numFmtId="0" fontId="38" fillId="0" borderId="17" xfId="0" applyFont="1" applyBorder="1" applyAlignment="1">
      <alignment/>
    </xf>
    <xf numFmtId="0" fontId="14" fillId="0" borderId="14" xfId="0" applyFont="1" applyBorder="1" applyAlignment="1">
      <alignment horizontal="center"/>
    </xf>
    <xf numFmtId="4" fontId="53" fillId="0" borderId="0" xfId="0" applyNumberFormat="1" applyFont="1" applyAlignment="1">
      <alignment/>
    </xf>
    <xf numFmtId="0" fontId="34" fillId="32" borderId="19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14" fillId="0" borderId="22" xfId="0" applyFont="1" applyBorder="1" applyAlignment="1">
      <alignment/>
    </xf>
    <xf numFmtId="0" fontId="38" fillId="32" borderId="18" xfId="0" applyFont="1" applyFill="1" applyBorder="1" applyAlignment="1">
      <alignment/>
    </xf>
    <xf numFmtId="0" fontId="4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" fontId="41" fillId="0" borderId="0" xfId="0" applyNumberFormat="1" applyFont="1" applyBorder="1" applyAlignment="1">
      <alignment/>
    </xf>
    <xf numFmtId="164" fontId="53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0" fontId="54" fillId="0" borderId="14" xfId="0" applyFont="1" applyBorder="1" applyAlignment="1">
      <alignment/>
    </xf>
    <xf numFmtId="0" fontId="46" fillId="0" borderId="17" xfId="0" applyFont="1" applyBorder="1" applyAlignment="1">
      <alignment/>
    </xf>
    <xf numFmtId="0" fontId="14" fillId="0" borderId="15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36" fillId="0" borderId="18" xfId="0" applyFont="1" applyBorder="1" applyAlignment="1">
      <alignment/>
    </xf>
    <xf numFmtId="0" fontId="45" fillId="0" borderId="17" xfId="0" applyFont="1" applyBorder="1" applyAlignment="1">
      <alignment/>
    </xf>
    <xf numFmtId="0" fontId="36" fillId="0" borderId="17" xfId="0" applyFont="1" applyBorder="1" applyAlignment="1">
      <alignment/>
    </xf>
    <xf numFmtId="0" fontId="54" fillId="0" borderId="17" xfId="0" applyFont="1" applyBorder="1" applyAlignment="1">
      <alignment/>
    </xf>
    <xf numFmtId="0" fontId="55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0" borderId="18" xfId="0" applyFont="1" applyBorder="1" applyAlignment="1">
      <alignment/>
    </xf>
    <xf numFmtId="49" fontId="34" fillId="0" borderId="17" xfId="0" applyNumberFormat="1" applyFont="1" applyFill="1" applyBorder="1" applyAlignment="1">
      <alignment vertical="center" wrapText="1"/>
    </xf>
    <xf numFmtId="0" fontId="38" fillId="0" borderId="11" xfId="0" applyFont="1" applyFill="1" applyBorder="1" applyAlignment="1">
      <alignment/>
    </xf>
    <xf numFmtId="0" fontId="41" fillId="0" borderId="13" xfId="0" applyFont="1" applyBorder="1" applyAlignment="1">
      <alignment/>
    </xf>
    <xf numFmtId="0" fontId="34" fillId="32" borderId="17" xfId="0" applyFont="1" applyFill="1" applyBorder="1" applyAlignment="1">
      <alignment vertical="center" wrapText="1"/>
    </xf>
    <xf numFmtId="0" fontId="56" fillId="0" borderId="18" xfId="0" applyFont="1" applyBorder="1" applyAlignment="1">
      <alignment/>
    </xf>
    <xf numFmtId="0" fontId="54" fillId="0" borderId="15" xfId="0" applyFont="1" applyBorder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38" fillId="32" borderId="17" xfId="0" applyFont="1" applyFill="1" applyBorder="1" applyAlignment="1">
      <alignment vertical="center" wrapText="1"/>
    </xf>
    <xf numFmtId="0" fontId="34" fillId="0" borderId="15" xfId="0" applyFont="1" applyBorder="1" applyAlignment="1">
      <alignment/>
    </xf>
    <xf numFmtId="0" fontId="34" fillId="0" borderId="13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3" xfId="0" applyFont="1" applyBorder="1" applyAlignment="1">
      <alignment/>
    </xf>
    <xf numFmtId="0" fontId="53" fillId="0" borderId="0" xfId="0" applyFont="1" applyFill="1" applyAlignment="1">
      <alignment/>
    </xf>
    <xf numFmtId="166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168" fontId="36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3" fontId="34" fillId="0" borderId="0" xfId="0" applyNumberFormat="1" applyFont="1" applyBorder="1" applyAlignment="1">
      <alignment/>
    </xf>
    <xf numFmtId="164" fontId="34" fillId="0" borderId="0" xfId="0" applyNumberFormat="1" applyFont="1" applyBorder="1" applyAlignment="1">
      <alignment/>
    </xf>
    <xf numFmtId="4" fontId="58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4" fontId="59" fillId="0" borderId="0" xfId="0" applyNumberFormat="1" applyFont="1" applyBorder="1" applyAlignment="1">
      <alignment/>
    </xf>
    <xf numFmtId="168" fontId="45" fillId="0" borderId="0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36" fillId="0" borderId="0" xfId="0" applyFont="1" applyAlignment="1">
      <alignment/>
    </xf>
    <xf numFmtId="3" fontId="34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0" fontId="38" fillId="32" borderId="21" xfId="0" applyFont="1" applyFill="1" applyBorder="1" applyAlignment="1">
      <alignment/>
    </xf>
    <xf numFmtId="0" fontId="44" fillId="32" borderId="17" xfId="0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34" fillId="32" borderId="19" xfId="0" applyNumberFormat="1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21" xfId="0" applyFont="1" applyFill="1" applyBorder="1" applyAlignment="1">
      <alignment/>
    </xf>
    <xf numFmtId="0" fontId="60" fillId="0" borderId="0" xfId="0" applyFont="1" applyAlignment="1">
      <alignment/>
    </xf>
    <xf numFmtId="0" fontId="36" fillId="0" borderId="0" xfId="0" applyFont="1" applyBorder="1" applyAlignment="1">
      <alignment/>
    </xf>
    <xf numFmtId="164" fontId="34" fillId="0" borderId="0" xfId="0" applyNumberFormat="1" applyFont="1" applyAlignment="1">
      <alignment/>
    </xf>
    <xf numFmtId="0" fontId="61" fillId="0" borderId="0" xfId="0" applyFont="1" applyAlignment="1">
      <alignment/>
    </xf>
    <xf numFmtId="0" fontId="52" fillId="0" borderId="0" xfId="0" applyFont="1" applyAlignment="1">
      <alignment horizontal="center"/>
    </xf>
    <xf numFmtId="4" fontId="44" fillId="32" borderId="23" xfId="0" applyNumberFormat="1" applyFont="1" applyFill="1" applyBorder="1" applyAlignment="1">
      <alignment/>
    </xf>
    <xf numFmtId="4" fontId="44" fillId="0" borderId="23" xfId="0" applyNumberFormat="1" applyFont="1" applyBorder="1" applyAlignment="1">
      <alignment/>
    </xf>
    <xf numFmtId="4" fontId="36" fillId="0" borderId="23" xfId="0" applyNumberFormat="1" applyFont="1" applyBorder="1" applyAlignment="1">
      <alignment/>
    </xf>
    <xf numFmtId="0" fontId="34" fillId="32" borderId="23" xfId="0" applyFont="1" applyFill="1" applyBorder="1" applyAlignment="1">
      <alignment/>
    </xf>
    <xf numFmtId="166" fontId="34" fillId="0" borderId="17" xfId="0" applyNumberFormat="1" applyFont="1" applyBorder="1" applyAlignment="1">
      <alignment/>
    </xf>
    <xf numFmtId="165" fontId="14" fillId="0" borderId="23" xfId="0" applyNumberFormat="1" applyFont="1" applyBorder="1" applyAlignment="1">
      <alignment/>
    </xf>
    <xf numFmtId="4" fontId="44" fillId="0" borderId="23" xfId="0" applyNumberFormat="1" applyFont="1" applyFill="1" applyBorder="1" applyAlignment="1">
      <alignment/>
    </xf>
    <xf numFmtId="4" fontId="36" fillId="0" borderId="23" xfId="0" applyNumberFormat="1" applyFont="1" applyFill="1" applyBorder="1" applyAlignment="1">
      <alignment/>
    </xf>
    <xf numFmtId="2" fontId="44" fillId="32" borderId="17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53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0" fontId="13" fillId="0" borderId="17" xfId="0" applyFont="1" applyFill="1" applyBorder="1" applyAlignment="1">
      <alignment/>
    </xf>
    <xf numFmtId="4" fontId="13" fillId="0" borderId="17" xfId="0" applyNumberFormat="1" applyFont="1" applyFill="1" applyBorder="1" applyAlignment="1">
      <alignment/>
    </xf>
    <xf numFmtId="0" fontId="37" fillId="0" borderId="18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2" xfId="0" applyFont="1" applyBorder="1" applyAlignment="1">
      <alignment/>
    </xf>
    <xf numFmtId="4" fontId="13" fillId="0" borderId="12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0" fontId="37" fillId="0" borderId="0" xfId="0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170" fontId="3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170" fontId="37" fillId="0" borderId="0" xfId="0" applyNumberFormat="1" applyFont="1" applyFill="1" applyBorder="1" applyAlignment="1">
      <alignment/>
    </xf>
    <xf numFmtId="0" fontId="35" fillId="0" borderId="0" xfId="0" applyFont="1" applyBorder="1" applyAlignment="1">
      <alignment horizontal="left"/>
    </xf>
    <xf numFmtId="170" fontId="34" fillId="0" borderId="0" xfId="0" applyNumberFormat="1" applyFont="1" applyBorder="1" applyAlignment="1">
      <alignment/>
    </xf>
    <xf numFmtId="0" fontId="44" fillId="32" borderId="17" xfId="0" applyFont="1" applyFill="1" applyBorder="1" applyAlignment="1">
      <alignment/>
    </xf>
    <xf numFmtId="0" fontId="44" fillId="32" borderId="12" xfId="0" applyFont="1" applyFill="1" applyBorder="1" applyAlignment="1">
      <alignment/>
    </xf>
    <xf numFmtId="0" fontId="36" fillId="0" borderId="2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7" xfId="0" applyFont="1" applyBorder="1" applyAlignment="1">
      <alignment/>
    </xf>
    <xf numFmtId="4" fontId="3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4" fontId="44" fillId="0" borderId="17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66" fontId="34" fillId="0" borderId="17" xfId="0" applyNumberFormat="1" applyFont="1" applyFill="1" applyBorder="1" applyAlignment="1">
      <alignment/>
    </xf>
    <xf numFmtId="166" fontId="14" fillId="0" borderId="17" xfId="0" applyNumberFormat="1" applyFont="1" applyBorder="1" applyAlignment="1">
      <alignment/>
    </xf>
    <xf numFmtId="166" fontId="13" fillId="0" borderId="17" xfId="0" applyNumberFormat="1" applyFont="1" applyBorder="1" applyAlignment="1">
      <alignment/>
    </xf>
    <xf numFmtId="0" fontId="37" fillId="32" borderId="12" xfId="0" applyFont="1" applyFill="1" applyBorder="1" applyAlignment="1">
      <alignment/>
    </xf>
    <xf numFmtId="3" fontId="44" fillId="32" borderId="12" xfId="0" applyNumberFormat="1" applyFont="1" applyFill="1" applyBorder="1" applyAlignment="1">
      <alignment/>
    </xf>
    <xf numFmtId="4" fontId="44" fillId="32" borderId="19" xfId="0" applyNumberFormat="1" applyFont="1" applyFill="1" applyBorder="1" applyAlignment="1">
      <alignment/>
    </xf>
    <xf numFmtId="4" fontId="13" fillId="32" borderId="13" xfId="0" applyNumberFormat="1" applyFont="1" applyFill="1" applyBorder="1" applyAlignment="1">
      <alignment/>
    </xf>
    <xf numFmtId="4" fontId="13" fillId="32" borderId="21" xfId="0" applyNumberFormat="1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3" fontId="36" fillId="0" borderId="0" xfId="0" applyNumberFormat="1" applyFont="1" applyAlignment="1">
      <alignment/>
    </xf>
    <xf numFmtId="4" fontId="45" fillId="0" borderId="22" xfId="0" applyNumberFormat="1" applyFont="1" applyFill="1" applyBorder="1" applyAlignment="1">
      <alignment/>
    </xf>
    <xf numFmtId="4" fontId="45" fillId="0" borderId="23" xfId="0" applyNumberFormat="1" applyFont="1" applyFill="1" applyBorder="1" applyAlignment="1">
      <alignment/>
    </xf>
    <xf numFmtId="4" fontId="58" fillId="0" borderId="17" xfId="0" applyNumberFormat="1" applyFont="1" applyBorder="1" applyAlignment="1">
      <alignment/>
    </xf>
    <xf numFmtId="4" fontId="37" fillId="0" borderId="23" xfId="0" applyNumberFormat="1" applyFont="1" applyBorder="1" applyAlignment="1">
      <alignment/>
    </xf>
    <xf numFmtId="4" fontId="45" fillId="0" borderId="23" xfId="0" applyNumberFormat="1" applyFont="1" applyBorder="1" applyAlignment="1">
      <alignment/>
    </xf>
    <xf numFmtId="4" fontId="37" fillId="32" borderId="23" xfId="0" applyNumberFormat="1" applyFont="1" applyFill="1" applyBorder="1" applyAlignment="1">
      <alignment/>
    </xf>
    <xf numFmtId="4" fontId="36" fillId="0" borderId="22" xfId="0" applyNumberFormat="1" applyFont="1" applyBorder="1" applyAlignment="1">
      <alignment/>
    </xf>
    <xf numFmtId="4" fontId="14" fillId="0" borderId="23" xfId="0" applyNumberFormat="1" applyFont="1" applyBorder="1" applyAlignment="1">
      <alignment/>
    </xf>
    <xf numFmtId="4" fontId="40" fillId="0" borderId="23" xfId="0" applyNumberFormat="1" applyFont="1" applyBorder="1" applyAlignment="1">
      <alignment/>
    </xf>
    <xf numFmtId="4" fontId="36" fillId="0" borderId="20" xfId="0" applyNumberFormat="1" applyFont="1" applyBorder="1" applyAlignment="1">
      <alignment/>
    </xf>
    <xf numFmtId="4" fontId="44" fillId="0" borderId="22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4" fontId="49" fillId="0" borderId="23" xfId="0" applyNumberFormat="1" applyFont="1" applyBorder="1" applyAlignment="1">
      <alignment/>
    </xf>
    <xf numFmtId="4" fontId="36" fillId="0" borderId="13" xfId="0" applyNumberFormat="1" applyFont="1" applyBorder="1" applyAlignment="1">
      <alignment/>
    </xf>
    <xf numFmtId="4" fontId="46" fillId="0" borderId="23" xfId="0" applyNumberFormat="1" applyFont="1" applyBorder="1" applyAlignment="1">
      <alignment/>
    </xf>
    <xf numFmtId="4" fontId="46" fillId="0" borderId="23" xfId="0" applyNumberFormat="1" applyFont="1" applyFill="1" applyBorder="1" applyAlignment="1">
      <alignment/>
    </xf>
    <xf numFmtId="4" fontId="49" fillId="0" borderId="17" xfId="0" applyNumberFormat="1" applyFont="1" applyFill="1" applyBorder="1" applyAlignment="1">
      <alignment/>
    </xf>
    <xf numFmtId="4" fontId="44" fillId="0" borderId="20" xfId="0" applyNumberFormat="1" applyFont="1" applyBorder="1" applyAlignment="1">
      <alignment/>
    </xf>
    <xf numFmtId="4" fontId="45" fillId="0" borderId="20" xfId="0" applyNumberFormat="1" applyFont="1" applyBorder="1" applyAlignment="1">
      <alignment/>
    </xf>
    <xf numFmtId="4" fontId="45" fillId="0" borderId="22" xfId="0" applyNumberFormat="1" applyFont="1" applyBorder="1" applyAlignment="1">
      <alignment/>
    </xf>
    <xf numFmtId="4" fontId="45" fillId="0" borderId="13" xfId="0" applyNumberFormat="1" applyFont="1" applyBorder="1" applyAlignment="1">
      <alignment/>
    </xf>
    <xf numFmtId="4" fontId="37" fillId="32" borderId="22" xfId="0" applyNumberFormat="1" applyFont="1" applyFill="1" applyBorder="1" applyAlignment="1">
      <alignment/>
    </xf>
    <xf numFmtId="4" fontId="41" fillId="0" borderId="23" xfId="0" applyNumberFormat="1" applyFont="1" applyBorder="1" applyAlignment="1">
      <alignment/>
    </xf>
    <xf numFmtId="4" fontId="58" fillId="0" borderId="23" xfId="0" applyNumberFormat="1" applyFont="1" applyBorder="1" applyAlignment="1">
      <alignment/>
    </xf>
    <xf numFmtId="4" fontId="44" fillId="0" borderId="13" xfId="0" applyNumberFormat="1" applyFont="1" applyFill="1" applyBorder="1" applyAlignment="1">
      <alignment/>
    </xf>
    <xf numFmtId="4" fontId="43" fillId="0" borderId="17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49" fontId="14" fillId="0" borderId="13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4" fontId="45" fillId="0" borderId="17" xfId="0" applyNumberFormat="1" applyFont="1" applyBorder="1" applyAlignment="1">
      <alignment/>
    </xf>
    <xf numFmtId="4" fontId="58" fillId="0" borderId="13" xfId="0" applyNumberFormat="1" applyFont="1" applyBorder="1" applyAlignment="1">
      <alignment/>
    </xf>
    <xf numFmtId="4" fontId="36" fillId="0" borderId="13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49" fontId="34" fillId="32" borderId="11" xfId="0" applyNumberFormat="1" applyFont="1" applyFill="1" applyBorder="1" applyAlignment="1">
      <alignment vertical="center" wrapText="1"/>
    </xf>
    <xf numFmtId="0" fontId="34" fillId="0" borderId="16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4" fontId="34" fillId="32" borderId="13" xfId="0" applyNumberFormat="1" applyFont="1" applyFill="1" applyBorder="1" applyAlignment="1">
      <alignment/>
    </xf>
    <xf numFmtId="2" fontId="34" fillId="32" borderId="17" xfId="0" applyNumberFormat="1" applyFont="1" applyFill="1" applyBorder="1" applyAlignment="1">
      <alignment/>
    </xf>
    <xf numFmtId="2" fontId="34" fillId="0" borderId="17" xfId="0" applyNumberFormat="1" applyFont="1" applyBorder="1" applyAlignment="1">
      <alignment/>
    </xf>
    <xf numFmtId="2" fontId="14" fillId="0" borderId="17" xfId="0" applyNumberFormat="1" applyFont="1" applyBorder="1" applyAlignment="1">
      <alignment/>
    </xf>
    <xf numFmtId="2" fontId="34" fillId="0" borderId="17" xfId="0" applyNumberFormat="1" applyFont="1" applyFill="1" applyBorder="1" applyAlignment="1">
      <alignment/>
    </xf>
    <xf numFmtId="2" fontId="14" fillId="32" borderId="17" xfId="0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2" fontId="41" fillId="0" borderId="17" xfId="0" applyNumberFormat="1" applyFont="1" applyFill="1" applyBorder="1" applyAlignment="1">
      <alignment/>
    </xf>
    <xf numFmtId="2" fontId="41" fillId="0" borderId="17" xfId="0" applyNumberFormat="1" applyFont="1" applyBorder="1" applyAlignment="1">
      <alignment/>
    </xf>
    <xf numFmtId="2" fontId="34" fillId="0" borderId="17" xfId="0" applyNumberFormat="1" applyFont="1" applyBorder="1" applyAlignment="1">
      <alignment/>
    </xf>
    <xf numFmtId="0" fontId="14" fillId="0" borderId="10" xfId="0" applyFont="1" applyBorder="1" applyAlignment="1">
      <alignment/>
    </xf>
    <xf numFmtId="4" fontId="34" fillId="32" borderId="22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/>
    </xf>
    <xf numFmtId="4" fontId="36" fillId="32" borderId="13" xfId="0" applyNumberFormat="1" applyFont="1" applyFill="1" applyBorder="1" applyAlignment="1">
      <alignment/>
    </xf>
    <xf numFmtId="4" fontId="36" fillId="32" borderId="15" xfId="0" applyNumberFormat="1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3" fontId="14" fillId="0" borderId="0" xfId="0" applyNumberFormat="1" applyFont="1" applyBorder="1" applyAlignment="1">
      <alignment/>
    </xf>
    <xf numFmtId="0" fontId="86" fillId="0" borderId="0" xfId="0" applyFont="1" applyAlignment="1">
      <alignment/>
    </xf>
    <xf numFmtId="0" fontId="34" fillId="32" borderId="10" xfId="0" applyFont="1" applyFill="1" applyBorder="1" applyAlignment="1">
      <alignment horizontal="center"/>
    </xf>
    <xf numFmtId="0" fontId="34" fillId="32" borderId="12" xfId="0" applyFont="1" applyFill="1" applyBorder="1" applyAlignment="1">
      <alignment horizontal="center"/>
    </xf>
    <xf numFmtId="0" fontId="34" fillId="32" borderId="18" xfId="0" applyFont="1" applyFill="1" applyBorder="1" applyAlignment="1">
      <alignment horizontal="center"/>
    </xf>
    <xf numFmtId="164" fontId="34" fillId="32" borderId="17" xfId="0" applyNumberFormat="1" applyFont="1" applyFill="1" applyBorder="1" applyAlignment="1">
      <alignment horizontal="left"/>
    </xf>
    <xf numFmtId="166" fontId="37" fillId="32" borderId="17" xfId="0" applyNumberFormat="1" applyFont="1" applyFill="1" applyBorder="1" applyAlignment="1">
      <alignment horizontal="right"/>
    </xf>
    <xf numFmtId="164" fontId="34" fillId="32" borderId="17" xfId="0" applyNumberFormat="1" applyFont="1" applyFill="1" applyBorder="1" applyAlignment="1">
      <alignment horizontal="right"/>
    </xf>
    <xf numFmtId="4" fontId="44" fillId="32" borderId="17" xfId="0" applyNumberFormat="1" applyFont="1" applyFill="1" applyBorder="1" applyAlignment="1">
      <alignment horizontal="right"/>
    </xf>
    <xf numFmtId="0" fontId="34" fillId="32" borderId="11" xfId="0" applyFont="1" applyFill="1" applyBorder="1" applyAlignment="1">
      <alignment horizontal="center"/>
    </xf>
    <xf numFmtId="166" fontId="44" fillId="32" borderId="17" xfId="0" applyNumberFormat="1" applyFont="1" applyFill="1" applyBorder="1" applyAlignment="1">
      <alignment horizontal="right"/>
    </xf>
    <xf numFmtId="0" fontId="14" fillId="32" borderId="22" xfId="0" applyFont="1" applyFill="1" applyBorder="1" applyAlignment="1">
      <alignment/>
    </xf>
    <xf numFmtId="0" fontId="14" fillId="32" borderId="18" xfId="0" applyFont="1" applyFill="1" applyBorder="1" applyAlignment="1">
      <alignment/>
    </xf>
    <xf numFmtId="166" fontId="37" fillId="32" borderId="17" xfId="0" applyNumberFormat="1" applyFont="1" applyFill="1" applyBorder="1" applyAlignment="1">
      <alignment/>
    </xf>
    <xf numFmtId="164" fontId="36" fillId="0" borderId="0" xfId="0" applyNumberFormat="1" applyFont="1" applyAlignment="1">
      <alignment/>
    </xf>
    <xf numFmtId="0" fontId="34" fillId="0" borderId="12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4" fontId="44" fillId="32" borderId="20" xfId="0" applyNumberFormat="1" applyFont="1" applyFill="1" applyBorder="1" applyAlignment="1">
      <alignment/>
    </xf>
    <xf numFmtId="4" fontId="14" fillId="0" borderId="22" xfId="0" applyNumberFormat="1" applyFont="1" applyBorder="1" applyAlignment="1">
      <alignment/>
    </xf>
    <xf numFmtId="4" fontId="41" fillId="0" borderId="22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0" fontId="34" fillId="0" borderId="11" xfId="0" applyFont="1" applyBorder="1" applyAlignment="1">
      <alignment/>
    </xf>
    <xf numFmtId="2" fontId="44" fillId="0" borderId="22" xfId="0" applyNumberFormat="1" applyFont="1" applyBorder="1" applyAlignment="1">
      <alignment/>
    </xf>
    <xf numFmtId="2" fontId="36" fillId="0" borderId="22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1" fontId="45" fillId="0" borderId="17" xfId="0" applyNumberFormat="1" applyFont="1" applyBorder="1" applyAlignment="1">
      <alignment/>
    </xf>
    <xf numFmtId="164" fontId="14" fillId="0" borderId="19" xfId="0" applyNumberFormat="1" applyFont="1" applyBorder="1" applyAlignment="1">
      <alignment/>
    </xf>
    <xf numFmtId="4" fontId="14" fillId="0" borderId="19" xfId="0" applyNumberFormat="1" applyFont="1" applyBorder="1" applyAlignment="1">
      <alignment/>
    </xf>
    <xf numFmtId="4" fontId="36" fillId="0" borderId="12" xfId="0" applyNumberFormat="1" applyFont="1" applyBorder="1" applyAlignment="1">
      <alignment/>
    </xf>
    <xf numFmtId="164" fontId="41" fillId="0" borderId="19" xfId="0" applyNumberFormat="1" applyFont="1" applyBorder="1" applyAlignment="1">
      <alignment/>
    </xf>
    <xf numFmtId="4" fontId="41" fillId="0" borderId="19" xfId="0" applyNumberFormat="1" applyFont="1" applyBorder="1" applyAlignment="1">
      <alignment/>
    </xf>
    <xf numFmtId="4" fontId="45" fillId="0" borderId="12" xfId="0" applyNumberFormat="1" applyFont="1" applyBorder="1" applyAlignment="1">
      <alignment/>
    </xf>
    <xf numFmtId="4" fontId="34" fillId="0" borderId="19" xfId="0" applyNumberFormat="1" applyFont="1" applyBorder="1" applyAlignment="1">
      <alignment/>
    </xf>
    <xf numFmtId="4" fontId="44" fillId="0" borderId="12" xfId="0" applyNumberFormat="1" applyFont="1" applyBorder="1" applyAlignment="1">
      <alignment/>
    </xf>
    <xf numFmtId="164" fontId="49" fillId="0" borderId="12" xfId="0" applyNumberFormat="1" applyFont="1" applyBorder="1" applyAlignment="1">
      <alignment/>
    </xf>
    <xf numFmtId="4" fontId="49" fillId="0" borderId="19" xfId="0" applyNumberFormat="1" applyFont="1" applyBorder="1" applyAlignment="1">
      <alignment/>
    </xf>
    <xf numFmtId="4" fontId="49" fillId="0" borderId="20" xfId="0" applyNumberFormat="1" applyFont="1" applyBorder="1" applyAlignment="1">
      <alignment/>
    </xf>
    <xf numFmtId="4" fontId="36" fillId="0" borderId="23" xfId="0" applyNumberFormat="1" applyFont="1" applyBorder="1" applyAlignment="1">
      <alignment/>
    </xf>
    <xf numFmtId="173" fontId="13" fillId="0" borderId="17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3" fontId="39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3" fontId="34" fillId="32" borderId="20" xfId="0" applyNumberFormat="1" applyFont="1" applyFill="1" applyBorder="1" applyAlignment="1">
      <alignment/>
    </xf>
    <xf numFmtId="164" fontId="14" fillId="32" borderId="19" xfId="0" applyNumberFormat="1" applyFont="1" applyFill="1" applyBorder="1" applyAlignment="1">
      <alignment/>
    </xf>
    <xf numFmtId="164" fontId="14" fillId="32" borderId="12" xfId="0" applyNumberFormat="1" applyFont="1" applyFill="1" applyBorder="1" applyAlignment="1">
      <alignment/>
    </xf>
    <xf numFmtId="4" fontId="14" fillId="32" borderId="12" xfId="0" applyNumberFormat="1" applyFont="1" applyFill="1" applyBorder="1" applyAlignment="1">
      <alignment/>
    </xf>
    <xf numFmtId="4" fontId="36" fillId="32" borderId="12" xfId="0" applyNumberFormat="1" applyFont="1" applyFill="1" applyBorder="1" applyAlignment="1">
      <alignment/>
    </xf>
    <xf numFmtId="0" fontId="14" fillId="0" borderId="19" xfId="0" applyFont="1" applyBorder="1" applyAlignment="1">
      <alignment/>
    </xf>
    <xf numFmtId="4" fontId="36" fillId="0" borderId="16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0" fontId="41" fillId="0" borderId="19" xfId="0" applyFont="1" applyBorder="1" applyAlignment="1">
      <alignment/>
    </xf>
    <xf numFmtId="4" fontId="45" fillId="0" borderId="16" xfId="0" applyNumberFormat="1" applyFont="1" applyBorder="1" applyAlignment="1">
      <alignment/>
    </xf>
    <xf numFmtId="0" fontId="45" fillId="0" borderId="17" xfId="0" applyFont="1" applyBorder="1" applyAlignment="1">
      <alignment/>
    </xf>
    <xf numFmtId="170" fontId="45" fillId="0" borderId="17" xfId="0" applyNumberFormat="1" applyFont="1" applyBorder="1" applyAlignment="1">
      <alignment/>
    </xf>
    <xf numFmtId="0" fontId="34" fillId="32" borderId="23" xfId="0" applyFont="1" applyFill="1" applyBorder="1" applyAlignment="1">
      <alignment/>
    </xf>
    <xf numFmtId="1" fontId="34" fillId="32" borderId="17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1" fontId="34" fillId="0" borderId="17" xfId="0" applyNumberFormat="1" applyFont="1" applyBorder="1" applyAlignment="1">
      <alignment/>
    </xf>
    <xf numFmtId="164" fontId="34" fillId="0" borderId="1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34" fillId="0" borderId="20" xfId="0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34" fillId="32" borderId="13" xfId="0" applyNumberFormat="1" applyFont="1" applyFill="1" applyBorder="1" applyAlignment="1">
      <alignment/>
    </xf>
    <xf numFmtId="2" fontId="34" fillId="32" borderId="13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2" fontId="34" fillId="32" borderId="17" xfId="0" applyNumberFormat="1" applyFont="1" applyFill="1" applyBorder="1" applyAlignment="1">
      <alignment/>
    </xf>
    <xf numFmtId="2" fontId="14" fillId="0" borderId="17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4" fillId="32" borderId="16" xfId="0" applyFont="1" applyFill="1" applyBorder="1" applyAlignment="1">
      <alignment/>
    </xf>
    <xf numFmtId="3" fontId="14" fillId="32" borderId="23" xfId="0" applyNumberFormat="1" applyFont="1" applyFill="1" applyBorder="1" applyAlignment="1">
      <alignment/>
    </xf>
    <xf numFmtId="3" fontId="14" fillId="32" borderId="17" xfId="0" applyNumberFormat="1" applyFont="1" applyFill="1" applyBorder="1" applyAlignment="1">
      <alignment/>
    </xf>
    <xf numFmtId="4" fontId="14" fillId="32" borderId="23" xfId="0" applyNumberFormat="1" applyFont="1" applyFill="1" applyBorder="1" applyAlignment="1">
      <alignment/>
    </xf>
    <xf numFmtId="4" fontId="14" fillId="32" borderId="17" xfId="0" applyNumberFormat="1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39" fillId="0" borderId="18" xfId="0" applyFont="1" applyBorder="1" applyAlignment="1">
      <alignment/>
    </xf>
    <xf numFmtId="0" fontId="46" fillId="0" borderId="17" xfId="0" applyFont="1" applyFill="1" applyBorder="1" applyAlignment="1">
      <alignment/>
    </xf>
    <xf numFmtId="3" fontId="46" fillId="0" borderId="17" xfId="0" applyNumberFormat="1" applyFont="1" applyBorder="1" applyAlignment="1">
      <alignment/>
    </xf>
    <xf numFmtId="2" fontId="44" fillId="0" borderId="0" xfId="0" applyNumberFormat="1" applyFont="1" applyFill="1" applyBorder="1" applyAlignment="1">
      <alignment/>
    </xf>
    <xf numFmtId="166" fontId="36" fillId="0" borderId="0" xfId="0" applyNumberFormat="1" applyFont="1" applyFill="1" applyBorder="1" applyAlignment="1">
      <alignment/>
    </xf>
    <xf numFmtId="166" fontId="37" fillId="0" borderId="0" xfId="0" applyNumberFormat="1" applyFont="1" applyFill="1" applyBorder="1" applyAlignment="1">
      <alignment/>
    </xf>
    <xf numFmtId="164" fontId="36" fillId="0" borderId="17" xfId="0" applyNumberFormat="1" applyFont="1" applyBorder="1" applyAlignment="1">
      <alignment/>
    </xf>
    <xf numFmtId="0" fontId="63" fillId="0" borderId="17" xfId="0" applyFont="1" applyBorder="1" applyAlignment="1">
      <alignment/>
    </xf>
    <xf numFmtId="4" fontId="39" fillId="0" borderId="23" xfId="0" applyNumberFormat="1" applyFont="1" applyBorder="1" applyAlignment="1">
      <alignment/>
    </xf>
    <xf numFmtId="166" fontId="34" fillId="32" borderId="12" xfId="0" applyNumberFormat="1" applyFont="1" applyFill="1" applyBorder="1" applyAlignment="1">
      <alignment/>
    </xf>
    <xf numFmtId="4" fontId="34" fillId="32" borderId="11" xfId="0" applyNumberFormat="1" applyFont="1" applyFill="1" applyBorder="1" applyAlignment="1">
      <alignment/>
    </xf>
    <xf numFmtId="3" fontId="34" fillId="32" borderId="10" xfId="0" applyNumberFormat="1" applyFont="1" applyFill="1" applyBorder="1" applyAlignment="1">
      <alignment/>
    </xf>
    <xf numFmtId="3" fontId="34" fillId="32" borderId="11" xfId="0" applyNumberFormat="1" applyFont="1" applyFill="1" applyBorder="1" applyAlignment="1">
      <alignment/>
    </xf>
    <xf numFmtId="166" fontId="34" fillId="32" borderId="11" xfId="0" applyNumberFormat="1" applyFont="1" applyFill="1" applyBorder="1" applyAlignment="1">
      <alignment/>
    </xf>
    <xf numFmtId="4" fontId="44" fillId="32" borderId="14" xfId="0" applyNumberFormat="1" applyFont="1" applyFill="1" applyBorder="1" applyAlignment="1">
      <alignment/>
    </xf>
    <xf numFmtId="3" fontId="34" fillId="32" borderId="22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4" fillId="0" borderId="19" xfId="0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34" fillId="0" borderId="20" xfId="0" applyNumberFormat="1" applyFont="1" applyFill="1" applyBorder="1" applyAlignment="1">
      <alignment/>
    </xf>
    <xf numFmtId="3" fontId="34" fillId="0" borderId="20" xfId="0" applyNumberFormat="1" applyFont="1" applyBorder="1" applyAlignment="1">
      <alignment/>
    </xf>
    <xf numFmtId="4" fontId="34" fillId="32" borderId="20" xfId="0" applyNumberFormat="1" applyFont="1" applyFill="1" applyBorder="1" applyAlignment="1">
      <alignment/>
    </xf>
    <xf numFmtId="4" fontId="44" fillId="0" borderId="12" xfId="0" applyNumberFormat="1" applyFont="1" applyFill="1" applyBorder="1" applyAlignment="1">
      <alignment/>
    </xf>
    <xf numFmtId="4" fontId="36" fillId="0" borderId="12" xfId="0" applyNumberFormat="1" applyFont="1" applyFill="1" applyBorder="1" applyAlignment="1">
      <alignment/>
    </xf>
    <xf numFmtId="0" fontId="34" fillId="0" borderId="15" xfId="0" applyFont="1" applyBorder="1" applyAlignment="1">
      <alignment horizontal="center"/>
    </xf>
    <xf numFmtId="164" fontId="34" fillId="0" borderId="13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164" fontId="14" fillId="0" borderId="13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164" fontId="41" fillId="0" borderId="13" xfId="0" applyNumberFormat="1" applyFont="1" applyBorder="1" applyAlignment="1">
      <alignment/>
    </xf>
    <xf numFmtId="0" fontId="41" fillId="0" borderId="13" xfId="0" applyFont="1" applyBorder="1" applyAlignment="1">
      <alignment/>
    </xf>
    <xf numFmtId="0" fontId="63" fillId="0" borderId="17" xfId="0" applyFont="1" applyBorder="1" applyAlignment="1">
      <alignment/>
    </xf>
    <xf numFmtId="0" fontId="39" fillId="0" borderId="17" xfId="0" applyFont="1" applyBorder="1" applyAlignment="1" quotePrefix="1">
      <alignment/>
    </xf>
    <xf numFmtId="3" fontId="39" fillId="0" borderId="17" xfId="0" applyNumberFormat="1" applyFont="1" applyBorder="1" applyAlignment="1">
      <alignment/>
    </xf>
    <xf numFmtId="4" fontId="51" fillId="0" borderId="17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41" fillId="0" borderId="13" xfId="0" applyNumberFormat="1" applyFont="1" applyBorder="1" applyAlignment="1">
      <alignment/>
    </xf>
    <xf numFmtId="4" fontId="36" fillId="0" borderId="22" xfId="0" applyNumberFormat="1" applyFont="1" applyBorder="1" applyAlignment="1">
      <alignment/>
    </xf>
    <xf numFmtId="0" fontId="38" fillId="0" borderId="22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34" fillId="0" borderId="16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4" fontId="44" fillId="32" borderId="11" xfId="0" applyNumberFormat="1" applyFont="1" applyFill="1" applyBorder="1" applyAlignment="1">
      <alignment/>
    </xf>
    <xf numFmtId="164" fontId="34" fillId="32" borderId="11" xfId="0" applyNumberFormat="1" applyFont="1" applyFill="1" applyBorder="1" applyAlignment="1">
      <alignment/>
    </xf>
    <xf numFmtId="0" fontId="44" fillId="32" borderId="17" xfId="0" applyFont="1" applyFill="1" applyBorder="1" applyAlignment="1">
      <alignment vertical="center" wrapText="1"/>
    </xf>
    <xf numFmtId="0" fontId="64" fillId="0" borderId="12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3" fontId="64" fillId="0" borderId="17" xfId="0" applyNumberFormat="1" applyFont="1" applyBorder="1" applyAlignment="1">
      <alignment horizontal="center"/>
    </xf>
    <xf numFmtId="1" fontId="64" fillId="0" borderId="22" xfId="0" applyNumberFormat="1" applyFont="1" applyBorder="1" applyAlignment="1">
      <alignment horizontal="center"/>
    </xf>
    <xf numFmtId="1" fontId="64" fillId="0" borderId="17" xfId="0" applyNumberFormat="1" applyFont="1" applyBorder="1" applyAlignment="1">
      <alignment horizontal="center"/>
    </xf>
    <xf numFmtId="164" fontId="64" fillId="0" borderId="17" xfId="0" applyNumberFormat="1" applyFont="1" applyBorder="1" applyAlignment="1">
      <alignment horizontal="center"/>
    </xf>
    <xf numFmtId="0" fontId="65" fillId="0" borderId="20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5" fillId="0" borderId="22" xfId="0" applyFont="1" applyFill="1" applyBorder="1" applyAlignment="1">
      <alignment/>
    </xf>
    <xf numFmtId="0" fontId="65" fillId="0" borderId="13" xfId="0" applyFont="1" applyFill="1" applyBorder="1" applyAlignment="1">
      <alignment/>
    </xf>
    <xf numFmtId="4" fontId="34" fillId="0" borderId="19" xfId="0" applyNumberFormat="1" applyFont="1" applyFill="1" applyBorder="1" applyAlignment="1">
      <alignment/>
    </xf>
    <xf numFmtId="164" fontId="34" fillId="0" borderId="12" xfId="0" applyNumberFormat="1" applyFont="1" applyFill="1" applyBorder="1" applyAlignment="1">
      <alignment/>
    </xf>
    <xf numFmtId="4" fontId="14" fillId="0" borderId="19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" fontId="36" fillId="0" borderId="20" xfId="0" applyNumberFormat="1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7" xfId="0" applyFont="1" applyFill="1" applyBorder="1" applyAlignment="1">
      <alignment vertical="center" wrapText="1"/>
    </xf>
    <xf numFmtId="4" fontId="41" fillId="0" borderId="19" xfId="0" applyNumberFormat="1" applyFont="1" applyFill="1" applyBorder="1" applyAlignment="1">
      <alignment/>
    </xf>
    <xf numFmtId="4" fontId="36" fillId="0" borderId="19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164" fontId="14" fillId="0" borderId="21" xfId="0" applyNumberFormat="1" applyFont="1" applyBorder="1" applyAlignment="1">
      <alignment/>
    </xf>
    <xf numFmtId="4" fontId="36" fillId="0" borderId="21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166" fontId="36" fillId="0" borderId="20" xfId="0" applyNumberFormat="1" applyFont="1" applyFill="1" applyBorder="1" applyAlignment="1">
      <alignment/>
    </xf>
    <xf numFmtId="4" fontId="34" fillId="32" borderId="10" xfId="0" applyNumberFormat="1" applyFont="1" applyFill="1" applyBorder="1" applyAlignment="1">
      <alignment/>
    </xf>
    <xf numFmtId="4" fontId="34" fillId="32" borderId="22" xfId="0" applyNumberFormat="1" applyFont="1" applyFill="1" applyBorder="1" applyAlignment="1">
      <alignment/>
    </xf>
    <xf numFmtId="166" fontId="36" fillId="0" borderId="10" xfId="0" applyNumberFormat="1" applyFont="1" applyFill="1" applyBorder="1" applyAlignment="1">
      <alignment/>
    </xf>
    <xf numFmtId="166" fontId="36" fillId="32" borderId="13" xfId="0" applyNumberFormat="1" applyFont="1" applyFill="1" applyBorder="1" applyAlignment="1">
      <alignment/>
    </xf>
    <xf numFmtId="166" fontId="44" fillId="0" borderId="20" xfId="0" applyNumberFormat="1" applyFont="1" applyFill="1" applyBorder="1" applyAlignment="1">
      <alignment/>
    </xf>
    <xf numFmtId="4" fontId="41" fillId="0" borderId="20" xfId="0" applyNumberFormat="1" applyFont="1" applyFill="1" applyBorder="1" applyAlignment="1">
      <alignment/>
    </xf>
    <xf numFmtId="3" fontId="41" fillId="0" borderId="12" xfId="0" applyNumberFormat="1" applyFont="1" applyBorder="1" applyAlignment="1">
      <alignment/>
    </xf>
    <xf numFmtId="3" fontId="41" fillId="0" borderId="20" xfId="0" applyNumberFormat="1" applyFont="1" applyBorder="1" applyAlignment="1">
      <alignment/>
    </xf>
    <xf numFmtId="4" fontId="45" fillId="0" borderId="12" xfId="0" applyNumberFormat="1" applyFont="1" applyFill="1" applyBorder="1" applyAlignment="1">
      <alignment/>
    </xf>
    <xf numFmtId="166" fontId="44" fillId="32" borderId="20" xfId="0" applyNumberFormat="1" applyFont="1" applyFill="1" applyBorder="1" applyAlignment="1">
      <alignment/>
    </xf>
    <xf numFmtId="166" fontId="45" fillId="0" borderId="20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166" fontId="36" fillId="0" borderId="23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4" fontId="44" fillId="0" borderId="22" xfId="0" applyNumberFormat="1" applyFont="1" applyBorder="1" applyAlignment="1">
      <alignment/>
    </xf>
    <xf numFmtId="4" fontId="66" fillId="32" borderId="17" xfId="0" applyNumberFormat="1" applyFont="1" applyFill="1" applyBorder="1" applyAlignment="1">
      <alignment/>
    </xf>
    <xf numFmtId="1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6" fillId="0" borderId="22" xfId="0" applyFont="1" applyBorder="1" applyAlignment="1">
      <alignment horizontal="center"/>
    </xf>
    <xf numFmtId="0" fontId="37" fillId="0" borderId="0" xfId="0" applyFont="1" applyBorder="1" applyAlignment="1">
      <alignment/>
    </xf>
    <xf numFmtId="4" fontId="44" fillId="0" borderId="10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4" fontId="36" fillId="0" borderId="24" xfId="0" applyNumberFormat="1" applyFont="1" applyFill="1" applyBorder="1" applyAlignment="1">
      <alignment/>
    </xf>
    <xf numFmtId="166" fontId="67" fillId="0" borderId="0" xfId="0" applyNumberFormat="1" applyFont="1" applyAlignment="1">
      <alignment/>
    </xf>
    <xf numFmtId="168" fontId="11" fillId="0" borderId="0" xfId="0" applyNumberFormat="1" applyFont="1" applyFill="1" applyBorder="1" applyAlignment="1">
      <alignment/>
    </xf>
    <xf numFmtId="0" fontId="44" fillId="0" borderId="13" xfId="0" applyFont="1" applyBorder="1" applyAlignment="1">
      <alignment/>
    </xf>
    <xf numFmtId="0" fontId="3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34" fillId="0" borderId="19" xfId="0" applyFont="1" applyBorder="1" applyAlignment="1">
      <alignment/>
    </xf>
    <xf numFmtId="4" fontId="41" fillId="0" borderId="17" xfId="0" applyNumberFormat="1" applyFont="1" applyBorder="1" applyAlignment="1">
      <alignment/>
    </xf>
    <xf numFmtId="2" fontId="41" fillId="0" borderId="17" xfId="0" applyNumberFormat="1" applyFont="1" applyBorder="1" applyAlignment="1">
      <alignment/>
    </xf>
    <xf numFmtId="166" fontId="41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34" fillId="0" borderId="16" xfId="0" applyFont="1" applyFill="1" applyBorder="1" applyAlignment="1">
      <alignment/>
    </xf>
    <xf numFmtId="4" fontId="39" fillId="0" borderId="0" xfId="0" applyNumberFormat="1" applyFont="1" applyBorder="1" applyAlignment="1">
      <alignment/>
    </xf>
    <xf numFmtId="3" fontId="34" fillId="0" borderId="23" xfId="0" applyNumberFormat="1" applyFont="1" applyFill="1" applyBorder="1" applyAlignment="1">
      <alignment/>
    </xf>
    <xf numFmtId="4" fontId="34" fillId="0" borderId="23" xfId="0" applyNumberFormat="1" applyFont="1" applyFill="1" applyBorder="1" applyAlignment="1">
      <alignment/>
    </xf>
    <xf numFmtId="4" fontId="34" fillId="32" borderId="18" xfId="0" applyNumberFormat="1" applyFont="1" applyFill="1" applyBorder="1" applyAlignment="1">
      <alignment/>
    </xf>
    <xf numFmtId="4" fontId="16" fillId="0" borderId="0" xfId="0" applyNumberFormat="1" applyFont="1" applyAlignment="1">
      <alignment/>
    </xf>
    <xf numFmtId="164" fontId="34" fillId="32" borderId="18" xfId="0" applyNumberFormat="1" applyFont="1" applyFill="1" applyBorder="1" applyAlignment="1">
      <alignment/>
    </xf>
    <xf numFmtId="166" fontId="45" fillId="0" borderId="17" xfId="0" applyNumberFormat="1" applyFont="1" applyBorder="1" applyAlignment="1">
      <alignment/>
    </xf>
    <xf numFmtId="166" fontId="36" fillId="0" borderId="17" xfId="0" applyNumberFormat="1" applyFont="1" applyBorder="1" applyAlignment="1">
      <alignment/>
    </xf>
    <xf numFmtId="4" fontId="44" fillId="0" borderId="11" xfId="0" applyNumberFormat="1" applyFont="1" applyBorder="1" applyAlignment="1">
      <alignment/>
    </xf>
    <xf numFmtId="4" fontId="34" fillId="0" borderId="22" xfId="0" applyNumberFormat="1" applyFont="1" applyBorder="1" applyAlignment="1">
      <alignment/>
    </xf>
    <xf numFmtId="4" fontId="45" fillId="0" borderId="22" xfId="0" applyNumberFormat="1" applyFont="1" applyBorder="1" applyAlignment="1">
      <alignment/>
    </xf>
    <xf numFmtId="4" fontId="34" fillId="32" borderId="0" xfId="0" applyNumberFormat="1" applyFont="1" applyFill="1" applyBorder="1" applyAlignment="1">
      <alignment/>
    </xf>
    <xf numFmtId="0" fontId="36" fillId="0" borderId="12" xfId="0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2"/>
  <sheetViews>
    <sheetView workbookViewId="0" topLeftCell="A902">
      <selection activeCell="A919" sqref="A919:D921"/>
    </sheetView>
  </sheetViews>
  <sheetFormatPr defaultColWidth="9.00390625" defaultRowHeight="12.75" customHeight="1"/>
  <cols>
    <col min="1" max="1" width="4.00390625" style="5" customWidth="1"/>
    <col min="2" max="2" width="6.00390625" style="5" customWidth="1"/>
    <col min="3" max="3" width="4.875" style="5" customWidth="1"/>
    <col min="4" max="4" width="32.125" style="5" customWidth="1"/>
    <col min="5" max="5" width="11.375" style="6" customWidth="1"/>
    <col min="6" max="7" width="9.625" style="6" customWidth="1"/>
    <col min="8" max="8" width="11.25390625" style="7" customWidth="1"/>
    <col min="9" max="9" width="5.875" style="14" customWidth="1"/>
    <col min="10" max="10" width="5.875" style="15" customWidth="1"/>
    <col min="11" max="11" width="15.375" style="10" bestFit="1" customWidth="1"/>
    <col min="12" max="12" width="13.125" style="1" bestFit="1" customWidth="1"/>
    <col min="13" max="14" width="9.125" style="1" customWidth="1"/>
  </cols>
  <sheetData>
    <row r="1" spans="1:10" ht="12.75" customHeight="1">
      <c r="A1" s="59"/>
      <c r="B1" s="59"/>
      <c r="C1" s="59"/>
      <c r="D1" s="59"/>
      <c r="E1" s="277"/>
      <c r="F1" s="338" t="s">
        <v>0</v>
      </c>
      <c r="G1" s="277"/>
      <c r="H1" s="204"/>
      <c r="I1" s="289"/>
      <c r="J1" s="279"/>
    </row>
    <row r="2" spans="1:10" ht="12.75" customHeight="1">
      <c r="A2" s="59"/>
      <c r="B2" s="59"/>
      <c r="C2" s="59"/>
      <c r="D2" s="59"/>
      <c r="E2" s="277"/>
      <c r="F2" s="338" t="s">
        <v>1</v>
      </c>
      <c r="G2" s="277"/>
      <c r="H2" s="204"/>
      <c r="I2" s="289"/>
      <c r="J2" s="279"/>
    </row>
    <row r="3" spans="1:10" ht="12.75" customHeight="1">
      <c r="A3" s="59"/>
      <c r="B3" s="59"/>
      <c r="C3" s="59"/>
      <c r="D3" s="59"/>
      <c r="E3" s="277"/>
      <c r="F3" s="338" t="s">
        <v>406</v>
      </c>
      <c r="G3" s="277"/>
      <c r="H3" s="204"/>
      <c r="I3" s="289"/>
      <c r="J3" s="279"/>
    </row>
    <row r="4" spans="1:10" ht="18.75" customHeight="1">
      <c r="A4" s="59"/>
      <c r="B4" s="59"/>
      <c r="C4" s="59"/>
      <c r="D4" s="339" t="s">
        <v>2</v>
      </c>
      <c r="E4" s="277"/>
      <c r="F4" s="277"/>
      <c r="G4" s="277"/>
      <c r="H4" s="204"/>
      <c r="I4" s="289"/>
      <c r="J4" s="279"/>
    </row>
    <row r="5" spans="1:10" ht="12.75" customHeight="1">
      <c r="A5" s="59"/>
      <c r="B5" s="59"/>
      <c r="C5" s="59"/>
      <c r="D5" s="59"/>
      <c r="E5" s="277"/>
      <c r="F5" s="277"/>
      <c r="G5" s="277"/>
      <c r="H5" s="204" t="s">
        <v>150</v>
      </c>
      <c r="I5" s="289"/>
      <c r="J5" s="279"/>
    </row>
    <row r="6" spans="1:10" ht="12.75" customHeight="1">
      <c r="A6" s="340"/>
      <c r="B6" s="341"/>
      <c r="C6" s="340"/>
      <c r="D6" s="342"/>
      <c r="E6" s="65" t="s">
        <v>3</v>
      </c>
      <c r="F6" s="343" t="s">
        <v>97</v>
      </c>
      <c r="G6" s="344" t="s">
        <v>98</v>
      </c>
      <c r="H6" s="65" t="s">
        <v>3</v>
      </c>
      <c r="I6" s="345" t="s">
        <v>273</v>
      </c>
      <c r="J6" s="346"/>
    </row>
    <row r="7" spans="1:10" ht="12.75" customHeight="1">
      <c r="A7" s="347" t="s">
        <v>94</v>
      </c>
      <c r="B7" s="211" t="s">
        <v>95</v>
      </c>
      <c r="C7" s="347" t="s">
        <v>4</v>
      </c>
      <c r="D7" s="348" t="s">
        <v>96</v>
      </c>
      <c r="E7" s="69" t="s">
        <v>357</v>
      </c>
      <c r="F7" s="349" t="s">
        <v>99</v>
      </c>
      <c r="G7" s="350" t="s">
        <v>100</v>
      </c>
      <c r="H7" s="69" t="s">
        <v>407</v>
      </c>
      <c r="I7" s="351"/>
      <c r="J7" s="352"/>
    </row>
    <row r="8" spans="1:11" ht="12.75" customHeight="1">
      <c r="A8" s="353"/>
      <c r="B8" s="354"/>
      <c r="C8" s="353"/>
      <c r="D8" s="355"/>
      <c r="E8" s="73"/>
      <c r="F8" s="356" t="s">
        <v>407</v>
      </c>
      <c r="G8" s="357" t="s">
        <v>101</v>
      </c>
      <c r="H8" s="73"/>
      <c r="I8" s="358" t="s">
        <v>102</v>
      </c>
      <c r="J8" s="359" t="s">
        <v>103</v>
      </c>
      <c r="K8" s="32"/>
    </row>
    <row r="9" spans="1:10" ht="12.75" customHeight="1">
      <c r="A9" s="75">
        <v>1</v>
      </c>
      <c r="B9" s="75">
        <v>2</v>
      </c>
      <c r="C9" s="75">
        <v>3</v>
      </c>
      <c r="D9" s="75">
        <v>4</v>
      </c>
      <c r="E9" s="360">
        <v>5</v>
      </c>
      <c r="F9" s="360">
        <v>6</v>
      </c>
      <c r="G9" s="360">
        <v>7</v>
      </c>
      <c r="H9" s="361">
        <v>8</v>
      </c>
      <c r="I9" s="362">
        <v>9</v>
      </c>
      <c r="J9" s="363">
        <v>10</v>
      </c>
    </row>
    <row r="10" spans="1:10" ht="12.75" customHeight="1">
      <c r="A10" s="114" t="s">
        <v>5</v>
      </c>
      <c r="B10" s="114"/>
      <c r="C10" s="134"/>
      <c r="D10" s="134" t="s">
        <v>6</v>
      </c>
      <c r="E10" s="118">
        <f aca="true" t="shared" si="0" ref="E10:H11">E11</f>
        <v>0</v>
      </c>
      <c r="F10" s="117">
        <f t="shared" si="0"/>
        <v>4000</v>
      </c>
      <c r="G10" s="117">
        <f t="shared" si="0"/>
        <v>0</v>
      </c>
      <c r="H10" s="118">
        <f t="shared" si="0"/>
        <v>0</v>
      </c>
      <c r="I10" s="463">
        <v>0</v>
      </c>
      <c r="J10" s="232">
        <v>0</v>
      </c>
    </row>
    <row r="11" spans="1:10" ht="12.75" customHeight="1">
      <c r="A11" s="364"/>
      <c r="B11" s="365" t="s">
        <v>8</v>
      </c>
      <c r="C11" s="90"/>
      <c r="D11" s="91" t="s">
        <v>9</v>
      </c>
      <c r="E11" s="94">
        <f t="shared" si="0"/>
        <v>0</v>
      </c>
      <c r="F11" s="93">
        <f t="shared" si="0"/>
        <v>4000</v>
      </c>
      <c r="G11" s="93">
        <f t="shared" si="0"/>
        <v>0</v>
      </c>
      <c r="H11" s="94">
        <f t="shared" si="0"/>
        <v>0</v>
      </c>
      <c r="I11" s="464">
        <v>0</v>
      </c>
      <c r="J11" s="233">
        <v>0</v>
      </c>
    </row>
    <row r="12" spans="1:10" ht="12.75" customHeight="1">
      <c r="A12" s="133"/>
      <c r="B12" s="192"/>
      <c r="C12" s="96">
        <v>4300</v>
      </c>
      <c r="D12" s="97" t="s">
        <v>10</v>
      </c>
      <c r="E12" s="100">
        <v>0</v>
      </c>
      <c r="F12" s="99">
        <v>4000</v>
      </c>
      <c r="G12" s="99">
        <v>0</v>
      </c>
      <c r="H12" s="100">
        <v>0</v>
      </c>
      <c r="I12" s="465">
        <v>0</v>
      </c>
      <c r="J12" s="238">
        <v>0</v>
      </c>
    </row>
    <row r="13" spans="1:10" ht="12.75" customHeight="1">
      <c r="A13" s="134" t="s">
        <v>18</v>
      </c>
      <c r="B13" s="134"/>
      <c r="C13" s="134"/>
      <c r="D13" s="134" t="s">
        <v>19</v>
      </c>
      <c r="E13" s="118">
        <f>E14+E17</f>
        <v>141652.87</v>
      </c>
      <c r="F13" s="117">
        <f>F14+F17</f>
        <v>136200</v>
      </c>
      <c r="G13" s="117">
        <f>G14+G17</f>
        <v>138300</v>
      </c>
      <c r="H13" s="118">
        <f>H14+H17</f>
        <v>110437.69</v>
      </c>
      <c r="I13" s="463">
        <f>H13/G13*100</f>
        <v>79.8537165582068</v>
      </c>
      <c r="J13" s="232">
        <f>H13/E13*100</f>
        <v>77.96360920890626</v>
      </c>
    </row>
    <row r="14" spans="1:10" ht="12.75" customHeight="1">
      <c r="A14" s="366"/>
      <c r="B14" s="367" t="s">
        <v>20</v>
      </c>
      <c r="C14" s="368"/>
      <c r="D14" s="91" t="s">
        <v>21</v>
      </c>
      <c r="E14" s="94">
        <f>E15+E16</f>
        <v>138511.97</v>
      </c>
      <c r="F14" s="93">
        <f>F15+F16</f>
        <v>130200</v>
      </c>
      <c r="G14" s="93">
        <f>G15+G16</f>
        <v>132300</v>
      </c>
      <c r="H14" s="94">
        <f>H15+H16</f>
        <v>109299.37</v>
      </c>
      <c r="I14" s="469">
        <f aca="true" t="shared" si="1" ref="I14:I24">H14/G14*100</f>
        <v>82.61479213907785</v>
      </c>
      <c r="J14" s="233">
        <f aca="true" t="shared" si="2" ref="J14:J24">H14/E14*100</f>
        <v>78.90969278684</v>
      </c>
    </row>
    <row r="15" spans="1:10" ht="12.75" customHeight="1">
      <c r="A15" s="141"/>
      <c r="B15" s="369"/>
      <c r="C15" s="96">
        <v>3030</v>
      </c>
      <c r="D15" s="97" t="s">
        <v>26</v>
      </c>
      <c r="E15" s="100">
        <v>133511.97</v>
      </c>
      <c r="F15" s="99">
        <v>105200</v>
      </c>
      <c r="G15" s="99">
        <v>107300</v>
      </c>
      <c r="H15" s="100">
        <v>107299.37</v>
      </c>
      <c r="I15" s="470">
        <f>H15/G15*100</f>
        <v>99.99941286113699</v>
      </c>
      <c r="J15" s="238">
        <f>H15/E15*100</f>
        <v>80.36685399818457</v>
      </c>
    </row>
    <row r="16" spans="1:10" ht="12.75" customHeight="1">
      <c r="A16" s="141"/>
      <c r="B16" s="369"/>
      <c r="C16" s="96">
        <v>4300</v>
      </c>
      <c r="D16" s="97" t="s">
        <v>10</v>
      </c>
      <c r="E16" s="100">
        <v>5000</v>
      </c>
      <c r="F16" s="99">
        <v>25000</v>
      </c>
      <c r="G16" s="99">
        <v>25000</v>
      </c>
      <c r="H16" s="100">
        <v>2000</v>
      </c>
      <c r="I16" s="470">
        <f>H16/G16*100</f>
        <v>8</v>
      </c>
      <c r="J16" s="238">
        <f>H16/E16*100</f>
        <v>40</v>
      </c>
    </row>
    <row r="17" spans="1:10" ht="12.75" customHeight="1">
      <c r="A17" s="370"/>
      <c r="B17" s="367" t="s">
        <v>22</v>
      </c>
      <c r="C17" s="368"/>
      <c r="D17" s="91" t="s">
        <v>23</v>
      </c>
      <c r="E17" s="94">
        <f>E19+E18</f>
        <v>3140.9</v>
      </c>
      <c r="F17" s="93">
        <f>F18+F19</f>
        <v>6000</v>
      </c>
      <c r="G17" s="93">
        <f>G18+G19</f>
        <v>6000</v>
      </c>
      <c r="H17" s="94">
        <f>H19+H18</f>
        <v>1138.32</v>
      </c>
      <c r="I17" s="469">
        <f>H17/G17*100</f>
        <v>18.972</v>
      </c>
      <c r="J17" s="233">
        <f>H17/E17*100</f>
        <v>36.241841510395105</v>
      </c>
    </row>
    <row r="18" spans="1:10" ht="12.75" customHeight="1">
      <c r="A18" s="370"/>
      <c r="B18" s="371"/>
      <c r="C18" s="96">
        <v>4210</v>
      </c>
      <c r="D18" s="97" t="s">
        <v>7</v>
      </c>
      <c r="E18" s="100">
        <v>1140.9</v>
      </c>
      <c r="F18" s="99">
        <v>1500</v>
      </c>
      <c r="G18" s="99">
        <v>1500</v>
      </c>
      <c r="H18" s="100">
        <v>1138.32</v>
      </c>
      <c r="I18" s="470">
        <f>H18/G18*100</f>
        <v>75.888</v>
      </c>
      <c r="J18" s="238">
        <f>H18/E18*100</f>
        <v>99.77386273994215</v>
      </c>
    </row>
    <row r="19" spans="1:10" ht="12.75" customHeight="1">
      <c r="A19" s="370"/>
      <c r="B19" s="371"/>
      <c r="C19" s="96">
        <v>4300</v>
      </c>
      <c r="D19" s="97" t="s">
        <v>10</v>
      </c>
      <c r="E19" s="100">
        <v>2000</v>
      </c>
      <c r="F19" s="99">
        <v>4500</v>
      </c>
      <c r="G19" s="99">
        <v>4500</v>
      </c>
      <c r="H19" s="100">
        <v>0</v>
      </c>
      <c r="I19" s="470">
        <f>H19/G19*100</f>
        <v>0</v>
      </c>
      <c r="J19" s="238">
        <f>H19/E19*100</f>
        <v>0</v>
      </c>
    </row>
    <row r="20" spans="1:10" ht="12.75" customHeight="1">
      <c r="A20" s="114">
        <v>600</v>
      </c>
      <c r="B20" s="114"/>
      <c r="C20" s="134"/>
      <c r="D20" s="134" t="s">
        <v>24</v>
      </c>
      <c r="E20" s="232">
        <f aca="true" t="shared" si="3" ref="E20:H22">E22</f>
        <v>6394432.779999999</v>
      </c>
      <c r="F20" s="117">
        <f t="shared" si="3"/>
        <v>12172600</v>
      </c>
      <c r="G20" s="117">
        <f t="shared" si="3"/>
        <v>12684112</v>
      </c>
      <c r="H20" s="232">
        <f t="shared" si="3"/>
        <v>12535164.41</v>
      </c>
      <c r="I20" s="463">
        <f t="shared" si="1"/>
        <v>98.8257152727759</v>
      </c>
      <c r="J20" s="232">
        <f t="shared" si="2"/>
        <v>196.03246826218106</v>
      </c>
    </row>
    <row r="21" spans="1:10" ht="12.75" customHeight="1">
      <c r="A21" s="119"/>
      <c r="B21" s="119"/>
      <c r="C21" s="120"/>
      <c r="D21" s="215" t="s">
        <v>185</v>
      </c>
      <c r="E21" s="122">
        <f t="shared" si="3"/>
        <v>3776136.97</v>
      </c>
      <c r="F21" s="121">
        <f>F23</f>
        <v>9398458</v>
      </c>
      <c r="G21" s="121">
        <f>G23</f>
        <v>9909970</v>
      </c>
      <c r="H21" s="122">
        <f>H23</f>
        <v>9770155.629999999</v>
      </c>
      <c r="I21" s="463">
        <f t="shared" si="1"/>
        <v>98.5891544575816</v>
      </c>
      <c r="J21" s="232">
        <f t="shared" si="2"/>
        <v>258.73414305731603</v>
      </c>
    </row>
    <row r="22" spans="1:10" ht="12.75" customHeight="1">
      <c r="A22" s="372"/>
      <c r="B22" s="175">
        <v>60014</v>
      </c>
      <c r="C22" s="176"/>
      <c r="D22" s="177" t="s">
        <v>25</v>
      </c>
      <c r="E22" s="233">
        <f t="shared" si="3"/>
        <v>6394432.779999999</v>
      </c>
      <c r="F22" s="229">
        <f t="shared" si="3"/>
        <v>12172600</v>
      </c>
      <c r="G22" s="229">
        <f t="shared" si="3"/>
        <v>12684112</v>
      </c>
      <c r="H22" s="233">
        <f t="shared" si="3"/>
        <v>12535164.41</v>
      </c>
      <c r="I22" s="469">
        <f t="shared" si="1"/>
        <v>98.8257152727759</v>
      </c>
      <c r="J22" s="233">
        <f t="shared" si="2"/>
        <v>196.03246826218106</v>
      </c>
    </row>
    <row r="23" spans="1:10" ht="12.75" customHeight="1">
      <c r="A23" s="373"/>
      <c r="B23" s="184"/>
      <c r="C23" s="176"/>
      <c r="D23" s="374" t="s">
        <v>185</v>
      </c>
      <c r="E23" s="235">
        <f>E49+E52+E50</f>
        <v>3776136.97</v>
      </c>
      <c r="F23" s="236">
        <f>F49+F52+F50+F51</f>
        <v>9398458</v>
      </c>
      <c r="G23" s="327">
        <f>G49+G52+G50+G51</f>
        <v>9909970</v>
      </c>
      <c r="H23" s="235">
        <f>H49+H52+H50+H51</f>
        <v>9770155.629999999</v>
      </c>
      <c r="I23" s="538">
        <f>H23/G23*100</f>
        <v>98.5891544575816</v>
      </c>
      <c r="J23" s="235">
        <f>H23/E23*100</f>
        <v>258.73414305731603</v>
      </c>
    </row>
    <row r="24" spans="1:10" ht="12.75" customHeight="1">
      <c r="A24" s="373"/>
      <c r="B24" s="184"/>
      <c r="C24" s="176"/>
      <c r="D24" s="193" t="s">
        <v>128</v>
      </c>
      <c r="E24" s="234">
        <f>SUM(E25:E50)+E52</f>
        <v>6394432.779999999</v>
      </c>
      <c r="F24" s="230">
        <f>SUM(F25:F52)</f>
        <v>12172600</v>
      </c>
      <c r="G24" s="230">
        <f>SUM(G25:G52)</f>
        <v>12684112</v>
      </c>
      <c r="H24" s="234">
        <f>SUM(H25:H52)</f>
        <v>12535164.41</v>
      </c>
      <c r="I24" s="524">
        <f t="shared" si="1"/>
        <v>98.8257152727759</v>
      </c>
      <c r="J24" s="234">
        <f t="shared" si="2"/>
        <v>196.03246826218106</v>
      </c>
    </row>
    <row r="25" spans="1:11" ht="12.75" customHeight="1">
      <c r="A25" s="375"/>
      <c r="B25" s="133"/>
      <c r="C25" s="181">
        <v>3020</v>
      </c>
      <c r="D25" s="110" t="s">
        <v>154</v>
      </c>
      <c r="E25" s="183">
        <v>31454.75</v>
      </c>
      <c r="F25" s="231">
        <v>32090</v>
      </c>
      <c r="G25" s="231">
        <v>32090</v>
      </c>
      <c r="H25" s="183">
        <v>32086.48</v>
      </c>
      <c r="I25" s="470">
        <f>H25/G25*100</f>
        <v>99.98903085073232</v>
      </c>
      <c r="J25" s="238">
        <f>H25/E25*100</f>
        <v>102.00837711315461</v>
      </c>
      <c r="K25" s="554"/>
    </row>
    <row r="26" spans="1:11" ht="12.75" customHeight="1">
      <c r="A26" s="375"/>
      <c r="B26" s="133"/>
      <c r="C26" s="181">
        <v>4010</v>
      </c>
      <c r="D26" s="110" t="s">
        <v>11</v>
      </c>
      <c r="E26" s="183">
        <v>997599.49</v>
      </c>
      <c r="F26" s="231">
        <v>1010820</v>
      </c>
      <c r="G26" s="231">
        <v>1043318</v>
      </c>
      <c r="H26" s="183">
        <v>1043317.68</v>
      </c>
      <c r="I26" s="470">
        <f>H26/G26*100</f>
        <v>99.99996932862273</v>
      </c>
      <c r="J26" s="238">
        <f aca="true" t="shared" si="4" ref="J26:J41">H26/E26*100</f>
        <v>104.58282010549145</v>
      </c>
      <c r="K26" s="553"/>
    </row>
    <row r="27" spans="1:11" ht="12.75" customHeight="1">
      <c r="A27" s="375"/>
      <c r="B27" s="133"/>
      <c r="C27" s="181">
        <v>4040</v>
      </c>
      <c r="D27" s="110" t="s">
        <v>12</v>
      </c>
      <c r="E27" s="183">
        <v>69053.95</v>
      </c>
      <c r="F27" s="231">
        <v>81400</v>
      </c>
      <c r="G27" s="231">
        <v>71902</v>
      </c>
      <c r="H27" s="183">
        <v>71901.79</v>
      </c>
      <c r="I27" s="470">
        <f aca="true" t="shared" si="5" ref="I27:I46">H27/G27*100</f>
        <v>99.9997079358015</v>
      </c>
      <c r="J27" s="238">
        <f t="shared" si="4"/>
        <v>104.12407979558012</v>
      </c>
      <c r="K27" s="554"/>
    </row>
    <row r="28" spans="1:11" ht="12.75" customHeight="1">
      <c r="A28" s="375"/>
      <c r="B28" s="133"/>
      <c r="C28" s="181">
        <v>4110</v>
      </c>
      <c r="D28" s="110" t="s">
        <v>13</v>
      </c>
      <c r="E28" s="183">
        <v>177906.05</v>
      </c>
      <c r="F28" s="231">
        <v>188600</v>
      </c>
      <c r="G28" s="231">
        <v>179000</v>
      </c>
      <c r="H28" s="183">
        <v>178966.32</v>
      </c>
      <c r="I28" s="470">
        <f t="shared" si="5"/>
        <v>99.9811843575419</v>
      </c>
      <c r="J28" s="238">
        <f t="shared" si="4"/>
        <v>100.59597186267698</v>
      </c>
      <c r="K28" s="554"/>
    </row>
    <row r="29" spans="1:11" ht="12.75" customHeight="1">
      <c r="A29" s="375"/>
      <c r="B29" s="133"/>
      <c r="C29" s="181">
        <v>4120</v>
      </c>
      <c r="D29" s="110" t="s">
        <v>14</v>
      </c>
      <c r="E29" s="183">
        <v>22225.24</v>
      </c>
      <c r="F29" s="231">
        <v>26180</v>
      </c>
      <c r="G29" s="231">
        <v>22780</v>
      </c>
      <c r="H29" s="183">
        <v>22251.25</v>
      </c>
      <c r="I29" s="470">
        <f t="shared" si="5"/>
        <v>97.67888498683055</v>
      </c>
      <c r="J29" s="238">
        <f t="shared" si="4"/>
        <v>100.1170291074472</v>
      </c>
      <c r="K29" s="553"/>
    </row>
    <row r="30" spans="1:11" ht="12.75" customHeight="1">
      <c r="A30" s="375"/>
      <c r="B30" s="133"/>
      <c r="C30" s="181">
        <v>4140</v>
      </c>
      <c r="D30" s="110" t="s">
        <v>62</v>
      </c>
      <c r="E30" s="183">
        <v>8340</v>
      </c>
      <c r="F30" s="231">
        <v>12000</v>
      </c>
      <c r="G30" s="231">
        <v>20910</v>
      </c>
      <c r="H30" s="183">
        <v>20903</v>
      </c>
      <c r="I30" s="470">
        <f t="shared" si="5"/>
        <v>99.96652319464371</v>
      </c>
      <c r="J30" s="238">
        <f>H30/E30*100</f>
        <v>250.63549160671462</v>
      </c>
      <c r="K30" s="553"/>
    </row>
    <row r="31" spans="1:11" ht="12.75" customHeight="1">
      <c r="A31" s="375"/>
      <c r="B31" s="133"/>
      <c r="C31" s="181">
        <v>4170</v>
      </c>
      <c r="D31" s="110" t="s">
        <v>107</v>
      </c>
      <c r="E31" s="183">
        <v>10428</v>
      </c>
      <c r="F31" s="231">
        <v>0</v>
      </c>
      <c r="G31" s="231">
        <v>5000</v>
      </c>
      <c r="H31" s="183">
        <v>5000</v>
      </c>
      <c r="I31" s="470">
        <f t="shared" si="5"/>
        <v>100</v>
      </c>
      <c r="J31" s="238">
        <f>H31/E31*100</f>
        <v>47.94783275795934</v>
      </c>
      <c r="K31" s="554"/>
    </row>
    <row r="32" spans="1:11" ht="12.75" customHeight="1">
      <c r="A32" s="375"/>
      <c r="B32" s="133"/>
      <c r="C32" s="181">
        <v>4210</v>
      </c>
      <c r="D32" s="110" t="s">
        <v>7</v>
      </c>
      <c r="E32" s="183">
        <v>654817.76</v>
      </c>
      <c r="F32" s="231">
        <v>585300</v>
      </c>
      <c r="G32" s="231">
        <v>668370</v>
      </c>
      <c r="H32" s="183">
        <v>667914.4</v>
      </c>
      <c r="I32" s="470">
        <f t="shared" si="5"/>
        <v>99.93183416371171</v>
      </c>
      <c r="J32" s="238">
        <f t="shared" si="4"/>
        <v>102.00004349301706</v>
      </c>
      <c r="K32" s="554"/>
    </row>
    <row r="33" spans="1:10" ht="12.75" customHeight="1">
      <c r="A33" s="375"/>
      <c r="B33" s="133"/>
      <c r="C33" s="181">
        <v>4260</v>
      </c>
      <c r="D33" s="110" t="s">
        <v>15</v>
      </c>
      <c r="E33" s="183">
        <v>64167.93</v>
      </c>
      <c r="F33" s="231">
        <v>64400</v>
      </c>
      <c r="G33" s="231">
        <v>14400</v>
      </c>
      <c r="H33" s="183">
        <v>11440.66</v>
      </c>
      <c r="I33" s="470">
        <f t="shared" si="5"/>
        <v>79.44902777777779</v>
      </c>
      <c r="J33" s="238">
        <f t="shared" si="4"/>
        <v>17.829248972189067</v>
      </c>
    </row>
    <row r="34" spans="1:11" ht="12.75" customHeight="1">
      <c r="A34" s="375"/>
      <c r="B34" s="133"/>
      <c r="C34" s="181">
        <v>4270</v>
      </c>
      <c r="D34" s="110" t="s">
        <v>27</v>
      </c>
      <c r="E34" s="183">
        <v>215052.38</v>
      </c>
      <c r="F34" s="231">
        <v>317000</v>
      </c>
      <c r="G34" s="231">
        <v>357000</v>
      </c>
      <c r="H34" s="183">
        <v>356968.43</v>
      </c>
      <c r="I34" s="470">
        <f t="shared" si="5"/>
        <v>99.9911568627451</v>
      </c>
      <c r="J34" s="238">
        <f t="shared" si="4"/>
        <v>165.99138777259753</v>
      </c>
      <c r="K34" s="553"/>
    </row>
    <row r="35" spans="1:10" ht="12.75" customHeight="1">
      <c r="A35" s="375"/>
      <c r="B35" s="133"/>
      <c r="C35" s="181">
        <v>4280</v>
      </c>
      <c r="D35" s="110" t="s">
        <v>87</v>
      </c>
      <c r="E35" s="183">
        <v>2641</v>
      </c>
      <c r="F35" s="231">
        <v>2800</v>
      </c>
      <c r="G35" s="231">
        <v>1800</v>
      </c>
      <c r="H35" s="183">
        <v>1790</v>
      </c>
      <c r="I35" s="470">
        <f t="shared" si="5"/>
        <v>99.44444444444444</v>
      </c>
      <c r="J35" s="238">
        <f t="shared" si="4"/>
        <v>67.77735706171904</v>
      </c>
    </row>
    <row r="36" spans="1:11" ht="12.75" customHeight="1">
      <c r="A36" s="375"/>
      <c r="B36" s="133"/>
      <c r="C36" s="181">
        <v>4300</v>
      </c>
      <c r="D36" s="110" t="s">
        <v>10</v>
      </c>
      <c r="E36" s="183">
        <v>216986.4</v>
      </c>
      <c r="F36" s="231">
        <v>321388</v>
      </c>
      <c r="G36" s="231">
        <v>218388</v>
      </c>
      <c r="H36" s="183">
        <v>214532.82</v>
      </c>
      <c r="I36" s="470">
        <f>H36/G36*100</f>
        <v>98.23471069839003</v>
      </c>
      <c r="J36" s="238">
        <f t="shared" si="4"/>
        <v>98.86924710488768</v>
      </c>
      <c r="K36" s="554"/>
    </row>
    <row r="37" spans="1:10" ht="12.75" customHeight="1">
      <c r="A37" s="375"/>
      <c r="B37" s="133"/>
      <c r="C37" s="181">
        <v>4360</v>
      </c>
      <c r="D37" s="376" t="s">
        <v>339</v>
      </c>
      <c r="E37" s="183">
        <v>5731.45</v>
      </c>
      <c r="F37" s="231">
        <v>5800</v>
      </c>
      <c r="G37" s="231">
        <v>4740</v>
      </c>
      <c r="H37" s="183">
        <v>4717.47</v>
      </c>
      <c r="I37" s="470">
        <f>H37/G37*100</f>
        <v>99.5246835443038</v>
      </c>
      <c r="J37" s="238">
        <f t="shared" si="4"/>
        <v>82.3084908705476</v>
      </c>
    </row>
    <row r="38" spans="1:10" ht="12.75" customHeight="1">
      <c r="A38" s="375"/>
      <c r="B38" s="133"/>
      <c r="C38" s="181">
        <v>4390</v>
      </c>
      <c r="D38" s="376" t="s">
        <v>155</v>
      </c>
      <c r="E38" s="183">
        <v>1221.3</v>
      </c>
      <c r="F38" s="231">
        <v>6500</v>
      </c>
      <c r="G38" s="231">
        <v>5200</v>
      </c>
      <c r="H38" s="183">
        <v>5188.15</v>
      </c>
      <c r="I38" s="470">
        <f t="shared" si="5"/>
        <v>99.77211538461538</v>
      </c>
      <c r="J38" s="238">
        <f t="shared" si="4"/>
        <v>424.8055350855646</v>
      </c>
    </row>
    <row r="39" spans="1:10" ht="12.75" customHeight="1">
      <c r="A39" s="375"/>
      <c r="B39" s="133"/>
      <c r="C39" s="181">
        <v>4410</v>
      </c>
      <c r="D39" s="110" t="s">
        <v>16</v>
      </c>
      <c r="E39" s="183">
        <v>200</v>
      </c>
      <c r="F39" s="231">
        <v>500</v>
      </c>
      <c r="G39" s="231">
        <v>60</v>
      </c>
      <c r="H39" s="183">
        <v>60</v>
      </c>
      <c r="I39" s="470">
        <f t="shared" si="5"/>
        <v>100</v>
      </c>
      <c r="J39" s="238">
        <f t="shared" si="4"/>
        <v>30</v>
      </c>
    </row>
    <row r="40" spans="1:11" ht="12.75" customHeight="1">
      <c r="A40" s="375"/>
      <c r="B40" s="133"/>
      <c r="C40" s="181">
        <v>4430</v>
      </c>
      <c r="D40" s="110" t="s">
        <v>28</v>
      </c>
      <c r="E40" s="183">
        <v>47609.6</v>
      </c>
      <c r="F40" s="231">
        <v>33000</v>
      </c>
      <c r="G40" s="231">
        <v>41910</v>
      </c>
      <c r="H40" s="183">
        <v>41907.47</v>
      </c>
      <c r="I40" s="470">
        <f t="shared" si="5"/>
        <v>99.99396325459318</v>
      </c>
      <c r="J40" s="238">
        <f t="shared" si="4"/>
        <v>88.02315079311735</v>
      </c>
      <c r="K40" s="553"/>
    </row>
    <row r="41" spans="1:11" ht="12.75" customHeight="1">
      <c r="A41" s="375"/>
      <c r="B41" s="133"/>
      <c r="C41" s="181">
        <v>4440</v>
      </c>
      <c r="D41" s="110" t="s">
        <v>17</v>
      </c>
      <c r="E41" s="183">
        <v>31961.82</v>
      </c>
      <c r="F41" s="231">
        <v>34000</v>
      </c>
      <c r="G41" s="231">
        <v>31850</v>
      </c>
      <c r="H41" s="183">
        <v>31846.81</v>
      </c>
      <c r="I41" s="470">
        <f t="shared" si="5"/>
        <v>99.98998430141287</v>
      </c>
      <c r="J41" s="238">
        <f t="shared" si="4"/>
        <v>99.64016442117502</v>
      </c>
      <c r="K41" s="554"/>
    </row>
    <row r="42" spans="1:10" ht="12.75" customHeight="1">
      <c r="A42" s="375"/>
      <c r="B42" s="133"/>
      <c r="C42" s="181">
        <v>4480</v>
      </c>
      <c r="D42" s="110" t="s">
        <v>29</v>
      </c>
      <c r="E42" s="183">
        <v>21703</v>
      </c>
      <c r="F42" s="231">
        <v>22379</v>
      </c>
      <c r="G42" s="231">
        <v>22379</v>
      </c>
      <c r="H42" s="183">
        <v>22378</v>
      </c>
      <c r="I42" s="470">
        <f t="shared" si="5"/>
        <v>99.99553152509048</v>
      </c>
      <c r="J42" s="238">
        <f>H42/E42*100</f>
        <v>103.11016910104594</v>
      </c>
    </row>
    <row r="43" spans="1:10" ht="12.75" customHeight="1">
      <c r="A43" s="375"/>
      <c r="B43" s="133"/>
      <c r="C43" s="181">
        <v>4500</v>
      </c>
      <c r="D43" s="110" t="s">
        <v>352</v>
      </c>
      <c r="E43" s="183">
        <v>810</v>
      </c>
      <c r="F43" s="231">
        <v>825</v>
      </c>
      <c r="G43" s="231">
        <v>825</v>
      </c>
      <c r="H43" s="183">
        <v>825</v>
      </c>
      <c r="I43" s="470">
        <f t="shared" si="5"/>
        <v>100</v>
      </c>
      <c r="J43" s="238">
        <f>H43/E43*100</f>
        <v>101.85185185185186</v>
      </c>
    </row>
    <row r="44" spans="1:10" ht="12.75" customHeight="1">
      <c r="A44" s="375"/>
      <c r="B44" s="133"/>
      <c r="C44" s="181">
        <v>4520</v>
      </c>
      <c r="D44" s="110" t="s">
        <v>438</v>
      </c>
      <c r="E44" s="183">
        <v>0</v>
      </c>
      <c r="F44" s="231">
        <v>0</v>
      </c>
      <c r="G44" s="231">
        <v>2510</v>
      </c>
      <c r="H44" s="183">
        <v>2502</v>
      </c>
      <c r="I44" s="470">
        <f t="shared" si="5"/>
        <v>99.6812749003984</v>
      </c>
      <c r="J44" s="238">
        <v>0</v>
      </c>
    </row>
    <row r="45" spans="1:10" ht="12.75" customHeight="1">
      <c r="A45" s="375"/>
      <c r="B45" s="133"/>
      <c r="C45" s="181">
        <v>4530</v>
      </c>
      <c r="D45" s="97" t="s">
        <v>42</v>
      </c>
      <c r="E45" s="183">
        <v>5977.69</v>
      </c>
      <c r="F45" s="231">
        <v>8160</v>
      </c>
      <c r="G45" s="231">
        <v>5160</v>
      </c>
      <c r="H45" s="183">
        <v>5154.29</v>
      </c>
      <c r="I45" s="470">
        <f>H45/G45*100</f>
        <v>99.88934108527133</v>
      </c>
      <c r="J45" s="238">
        <f aca="true" t="shared" si="6" ref="J45:J52">H45/E45*100</f>
        <v>86.22544829189872</v>
      </c>
    </row>
    <row r="46" spans="1:10" ht="12.75" customHeight="1">
      <c r="A46" s="375"/>
      <c r="B46" s="133"/>
      <c r="C46" s="181">
        <v>4590</v>
      </c>
      <c r="D46" s="110" t="s">
        <v>30</v>
      </c>
      <c r="E46" s="183">
        <v>1045</v>
      </c>
      <c r="F46" s="231">
        <v>3000</v>
      </c>
      <c r="G46" s="231">
        <v>550</v>
      </c>
      <c r="H46" s="183">
        <v>546</v>
      </c>
      <c r="I46" s="470">
        <f t="shared" si="5"/>
        <v>99.27272727272727</v>
      </c>
      <c r="J46" s="238">
        <f t="shared" si="6"/>
        <v>52.2488038277512</v>
      </c>
    </row>
    <row r="47" spans="1:10" ht="12.75" customHeight="1">
      <c r="A47" s="375"/>
      <c r="B47" s="133"/>
      <c r="C47" s="181">
        <v>4610</v>
      </c>
      <c r="D47" s="110" t="s">
        <v>439</v>
      </c>
      <c r="E47" s="183">
        <v>0</v>
      </c>
      <c r="F47" s="231">
        <v>0</v>
      </c>
      <c r="G47" s="231">
        <v>3000</v>
      </c>
      <c r="H47" s="183">
        <v>3000</v>
      </c>
      <c r="I47" s="470">
        <f aca="true" t="shared" si="7" ref="I47:I52">H47/G47*100</f>
        <v>100</v>
      </c>
      <c r="J47" s="238">
        <v>0</v>
      </c>
    </row>
    <row r="48" spans="1:10" ht="12.75" customHeight="1">
      <c r="A48" s="375"/>
      <c r="B48" s="133"/>
      <c r="C48" s="181">
        <v>4700</v>
      </c>
      <c r="D48" s="110" t="s">
        <v>136</v>
      </c>
      <c r="E48" s="183">
        <v>31363</v>
      </c>
      <c r="F48" s="231">
        <v>18000</v>
      </c>
      <c r="G48" s="231">
        <v>21000</v>
      </c>
      <c r="H48" s="183">
        <v>19810.76</v>
      </c>
      <c r="I48" s="470">
        <f t="shared" si="7"/>
        <v>94.33695238095238</v>
      </c>
      <c r="J48" s="238">
        <f t="shared" si="6"/>
        <v>63.16602365845103</v>
      </c>
    </row>
    <row r="49" spans="1:10" ht="12.75" customHeight="1">
      <c r="A49" s="375"/>
      <c r="B49" s="133"/>
      <c r="C49" s="181">
        <v>6050</v>
      </c>
      <c r="D49" s="110" t="s">
        <v>31</v>
      </c>
      <c r="E49" s="183">
        <v>3619189.97</v>
      </c>
      <c r="F49" s="231">
        <v>3553872</v>
      </c>
      <c r="G49" s="231">
        <v>4387957</v>
      </c>
      <c r="H49" s="183">
        <v>4387956.42</v>
      </c>
      <c r="I49" s="470">
        <f t="shared" si="7"/>
        <v>99.99998678200356</v>
      </c>
      <c r="J49" s="238">
        <f t="shared" si="6"/>
        <v>121.24139535013134</v>
      </c>
    </row>
    <row r="50" spans="1:10" ht="12.75" customHeight="1">
      <c r="A50" s="375"/>
      <c r="B50" s="133"/>
      <c r="C50" s="377">
        <v>6057</v>
      </c>
      <c r="D50" s="110" t="s">
        <v>31</v>
      </c>
      <c r="E50" s="183">
        <v>0</v>
      </c>
      <c r="F50" s="231">
        <v>3000000</v>
      </c>
      <c r="G50" s="231">
        <v>2882139</v>
      </c>
      <c r="H50" s="183">
        <v>2742325.87</v>
      </c>
      <c r="I50" s="470">
        <f t="shared" si="7"/>
        <v>95.14898032329461</v>
      </c>
      <c r="J50" s="238">
        <v>0</v>
      </c>
    </row>
    <row r="51" spans="1:10" ht="12.75" customHeight="1">
      <c r="A51" s="375"/>
      <c r="B51" s="133"/>
      <c r="C51" s="377">
        <v>6059</v>
      </c>
      <c r="D51" s="110" t="s">
        <v>31</v>
      </c>
      <c r="E51" s="183">
        <v>0</v>
      </c>
      <c r="F51" s="231">
        <v>2664586</v>
      </c>
      <c r="G51" s="231">
        <v>2439999</v>
      </c>
      <c r="H51" s="183">
        <v>2439998.34</v>
      </c>
      <c r="I51" s="470">
        <f t="shared" si="7"/>
        <v>99.99997295080858</v>
      </c>
      <c r="J51" s="238">
        <v>0</v>
      </c>
    </row>
    <row r="52" spans="1:10" ht="12.75" customHeight="1">
      <c r="A52" s="375"/>
      <c r="B52" s="133"/>
      <c r="C52" s="377">
        <v>6060</v>
      </c>
      <c r="D52" s="110" t="s">
        <v>32</v>
      </c>
      <c r="E52" s="183">
        <v>156947</v>
      </c>
      <c r="F52" s="231">
        <v>180000</v>
      </c>
      <c r="G52" s="231">
        <v>199875</v>
      </c>
      <c r="H52" s="183">
        <v>199875</v>
      </c>
      <c r="I52" s="470">
        <f t="shared" si="7"/>
        <v>100</v>
      </c>
      <c r="J52" s="238">
        <f t="shared" si="6"/>
        <v>127.35190860608996</v>
      </c>
    </row>
    <row r="53" spans="1:10" ht="12.75" customHeight="1">
      <c r="A53" s="52">
        <v>700</v>
      </c>
      <c r="B53" s="52"/>
      <c r="C53" s="54"/>
      <c r="D53" s="53" t="s">
        <v>33</v>
      </c>
      <c r="E53" s="118">
        <f>E55</f>
        <v>335803.47000000003</v>
      </c>
      <c r="F53" s="117">
        <f>F55</f>
        <v>487100</v>
      </c>
      <c r="G53" s="117">
        <f>G55</f>
        <v>557100</v>
      </c>
      <c r="H53" s="118">
        <f>H55</f>
        <v>465223.28</v>
      </c>
      <c r="I53" s="463">
        <f aca="true" t="shared" si="8" ref="I53:I62">H53/G53*100</f>
        <v>83.5080380542093</v>
      </c>
      <c r="J53" s="232">
        <f>H53/E53*100</f>
        <v>138.54034325494015</v>
      </c>
    </row>
    <row r="54" spans="1:10" ht="12.75" customHeight="1">
      <c r="A54" s="55"/>
      <c r="B54" s="56"/>
      <c r="C54" s="54"/>
      <c r="D54" s="57" t="s">
        <v>185</v>
      </c>
      <c r="E54" s="118">
        <f>E78</f>
        <v>0</v>
      </c>
      <c r="F54" s="117">
        <v>0</v>
      </c>
      <c r="G54" s="117">
        <f>G78</f>
        <v>0</v>
      </c>
      <c r="H54" s="118">
        <f>H78</f>
        <v>0</v>
      </c>
      <c r="I54" s="463">
        <v>0</v>
      </c>
      <c r="J54" s="232">
        <v>0</v>
      </c>
    </row>
    <row r="55" spans="1:10" ht="12.75" customHeight="1">
      <c r="A55" s="11"/>
      <c r="B55" s="25">
        <v>70005</v>
      </c>
      <c r="C55" s="90"/>
      <c r="D55" s="91" t="s">
        <v>34</v>
      </c>
      <c r="E55" s="94">
        <f>SUM(E56:E62)+SUM(E73:E78)+SUM(E70:E72)</f>
        <v>335803.47000000003</v>
      </c>
      <c r="F55" s="93">
        <f>SUM(F56:F62)+SUM(F73:F78)+SUM(F70:F72)</f>
        <v>487100</v>
      </c>
      <c r="G55" s="93">
        <f>SUM(G56:G62)+SUM(G73:G78)+G70+G71+G72</f>
        <v>557100</v>
      </c>
      <c r="H55" s="94">
        <f>SUM(H56:H62)+SUM(H70:H78)</f>
        <v>465223.28</v>
      </c>
      <c r="I55" s="464">
        <f t="shared" si="8"/>
        <v>83.5080380542093</v>
      </c>
      <c r="J55" s="227">
        <f>H55/E55*100</f>
        <v>138.54034325494015</v>
      </c>
    </row>
    <row r="56" spans="1:10" ht="12.75" customHeight="1">
      <c r="A56" s="31"/>
      <c r="B56" s="26"/>
      <c r="C56" s="96">
        <v>4010</v>
      </c>
      <c r="D56" s="97" t="s">
        <v>248</v>
      </c>
      <c r="E56" s="100">
        <v>89435</v>
      </c>
      <c r="F56" s="99">
        <v>89435</v>
      </c>
      <c r="G56" s="99">
        <v>89435</v>
      </c>
      <c r="H56" s="100">
        <v>89435</v>
      </c>
      <c r="I56" s="465">
        <f t="shared" si="8"/>
        <v>100</v>
      </c>
      <c r="J56" s="242">
        <f>H56/E56*100</f>
        <v>100</v>
      </c>
    </row>
    <row r="57" spans="1:11" ht="12.75" customHeight="1">
      <c r="A57" s="31"/>
      <c r="B57" s="26"/>
      <c r="C57" s="96">
        <v>4110</v>
      </c>
      <c r="D57" s="97" t="s">
        <v>281</v>
      </c>
      <c r="E57" s="100">
        <v>15374</v>
      </c>
      <c r="F57" s="99">
        <v>15374</v>
      </c>
      <c r="G57" s="99">
        <v>15374</v>
      </c>
      <c r="H57" s="100">
        <v>15374</v>
      </c>
      <c r="I57" s="465">
        <f t="shared" si="8"/>
        <v>100</v>
      </c>
      <c r="J57" s="242">
        <f>H57/E57*100</f>
        <v>100</v>
      </c>
      <c r="K57" s="553"/>
    </row>
    <row r="58" spans="1:11" ht="12.75" customHeight="1">
      <c r="A58" s="31"/>
      <c r="B58" s="26"/>
      <c r="C58" s="96">
        <v>4120</v>
      </c>
      <c r="D58" s="97" t="s">
        <v>279</v>
      </c>
      <c r="E58" s="100">
        <v>2191</v>
      </c>
      <c r="F58" s="99">
        <v>2191</v>
      </c>
      <c r="G58" s="99">
        <v>2191</v>
      </c>
      <c r="H58" s="100">
        <v>2191</v>
      </c>
      <c r="I58" s="465">
        <f t="shared" si="8"/>
        <v>100</v>
      </c>
      <c r="J58" s="242">
        <f>H58/E58*100</f>
        <v>100</v>
      </c>
      <c r="K58" s="554"/>
    </row>
    <row r="59" spans="1:11" ht="12.75" customHeight="1">
      <c r="A59" s="31"/>
      <c r="B59" s="26"/>
      <c r="C59" s="96">
        <v>4170</v>
      </c>
      <c r="D59" s="110" t="s">
        <v>107</v>
      </c>
      <c r="E59" s="100">
        <v>0</v>
      </c>
      <c r="F59" s="99">
        <v>2500</v>
      </c>
      <c r="G59" s="99">
        <v>2500</v>
      </c>
      <c r="H59" s="100">
        <v>0</v>
      </c>
      <c r="I59" s="465">
        <f t="shared" si="8"/>
        <v>0</v>
      </c>
      <c r="J59" s="242">
        <v>0</v>
      </c>
      <c r="K59" s="553"/>
    </row>
    <row r="60" spans="1:11" ht="12.75" customHeight="1">
      <c r="A60" s="12"/>
      <c r="B60" s="23"/>
      <c r="C60" s="96">
        <v>4210</v>
      </c>
      <c r="D60" s="97" t="s">
        <v>7</v>
      </c>
      <c r="E60" s="100">
        <v>10774.06</v>
      </c>
      <c r="F60" s="99">
        <v>20000</v>
      </c>
      <c r="G60" s="99">
        <v>20000</v>
      </c>
      <c r="H60" s="100">
        <v>8680.9</v>
      </c>
      <c r="I60" s="465">
        <f t="shared" si="8"/>
        <v>43.4045</v>
      </c>
      <c r="J60" s="242">
        <f>H60/E60*100</f>
        <v>80.57222625454101</v>
      </c>
      <c r="K60" s="554"/>
    </row>
    <row r="61" spans="1:11" ht="12.75" customHeight="1">
      <c r="A61" s="12"/>
      <c r="B61" s="23"/>
      <c r="C61" s="96">
        <v>4260</v>
      </c>
      <c r="D61" s="97" t="s">
        <v>15</v>
      </c>
      <c r="E61" s="100">
        <v>112221.82</v>
      </c>
      <c r="F61" s="99">
        <v>150000</v>
      </c>
      <c r="G61" s="99">
        <v>180400</v>
      </c>
      <c r="H61" s="100">
        <v>178476.39</v>
      </c>
      <c r="I61" s="465">
        <f t="shared" si="8"/>
        <v>98.93369733924612</v>
      </c>
      <c r="J61" s="242">
        <f>H61/E61*100</f>
        <v>159.03893734747842</v>
      </c>
      <c r="K61" s="554"/>
    </row>
    <row r="62" spans="1:10" ht="12.75" customHeight="1">
      <c r="A62" s="13"/>
      <c r="B62" s="24"/>
      <c r="C62" s="96">
        <v>4270</v>
      </c>
      <c r="D62" s="97" t="s">
        <v>27</v>
      </c>
      <c r="E62" s="100">
        <v>8869.16</v>
      </c>
      <c r="F62" s="99">
        <v>11100</v>
      </c>
      <c r="G62" s="99">
        <v>11100</v>
      </c>
      <c r="H62" s="100">
        <v>10341.71</v>
      </c>
      <c r="I62" s="465">
        <f t="shared" si="8"/>
        <v>93.16855855855854</v>
      </c>
      <c r="J62" s="242">
        <f>H62/E62*100</f>
        <v>116.60303794271385</v>
      </c>
    </row>
    <row r="63" spans="1:10" ht="12.75" customHeight="1">
      <c r="A63" s="549"/>
      <c r="B63" s="549"/>
      <c r="C63" s="27"/>
      <c r="D63" s="27"/>
      <c r="E63" s="131"/>
      <c r="F63" s="130"/>
      <c r="G63" s="130"/>
      <c r="H63" s="131"/>
      <c r="I63" s="307"/>
      <c r="J63" s="307"/>
    </row>
    <row r="64" spans="1:14" s="59" customFormat="1" ht="12.75" customHeight="1">
      <c r="A64" s="378"/>
      <c r="B64" s="378"/>
      <c r="C64" s="128"/>
      <c r="D64" s="128"/>
      <c r="E64" s="131" t="s">
        <v>470</v>
      </c>
      <c r="F64" s="130"/>
      <c r="G64" s="130"/>
      <c r="H64" s="131"/>
      <c r="I64" s="307"/>
      <c r="J64" s="307"/>
      <c r="K64" s="379"/>
      <c r="L64" s="379"/>
      <c r="M64" s="379"/>
      <c r="N64" s="379"/>
    </row>
    <row r="65" spans="1:14" s="59" customFormat="1" ht="12.75" customHeight="1">
      <c r="A65" s="378"/>
      <c r="B65" s="378"/>
      <c r="C65" s="128"/>
      <c r="D65" s="128"/>
      <c r="E65" s="131"/>
      <c r="F65" s="130"/>
      <c r="G65" s="130"/>
      <c r="H65" s="131"/>
      <c r="I65" s="307"/>
      <c r="J65" s="307"/>
      <c r="K65" s="379"/>
      <c r="L65" s="379"/>
      <c r="M65" s="379"/>
      <c r="N65" s="379"/>
    </row>
    <row r="66" spans="1:14" s="59" customFormat="1" ht="12.75" customHeight="1">
      <c r="A66" s="340"/>
      <c r="B66" s="341"/>
      <c r="C66" s="340"/>
      <c r="D66" s="342"/>
      <c r="E66" s="65" t="s">
        <v>3</v>
      </c>
      <c r="F66" s="343" t="s">
        <v>97</v>
      </c>
      <c r="G66" s="344" t="s">
        <v>98</v>
      </c>
      <c r="H66" s="65" t="s">
        <v>3</v>
      </c>
      <c r="I66" s="345" t="s">
        <v>273</v>
      </c>
      <c r="J66" s="346"/>
      <c r="K66" s="379"/>
      <c r="L66" s="379"/>
      <c r="M66" s="379"/>
      <c r="N66" s="379"/>
    </row>
    <row r="67" spans="1:14" s="59" customFormat="1" ht="12.75" customHeight="1">
      <c r="A67" s="347" t="s">
        <v>94</v>
      </c>
      <c r="B67" s="211" t="s">
        <v>95</v>
      </c>
      <c r="C67" s="347" t="s">
        <v>4</v>
      </c>
      <c r="D67" s="348" t="s">
        <v>96</v>
      </c>
      <c r="E67" s="69" t="s">
        <v>357</v>
      </c>
      <c r="F67" s="349" t="s">
        <v>99</v>
      </c>
      <c r="G67" s="350" t="s">
        <v>100</v>
      </c>
      <c r="H67" s="69" t="s">
        <v>407</v>
      </c>
      <c r="I67" s="351"/>
      <c r="J67" s="352"/>
      <c r="K67" s="379"/>
      <c r="L67" s="379"/>
      <c r="M67" s="379"/>
      <c r="N67" s="379"/>
    </row>
    <row r="68" spans="1:14" s="59" customFormat="1" ht="12.75" customHeight="1">
      <c r="A68" s="353"/>
      <c r="B68" s="354"/>
      <c r="C68" s="353"/>
      <c r="D68" s="355"/>
      <c r="E68" s="73"/>
      <c r="F68" s="356" t="s">
        <v>407</v>
      </c>
      <c r="G68" s="357" t="s">
        <v>101</v>
      </c>
      <c r="H68" s="73"/>
      <c r="I68" s="358" t="s">
        <v>102</v>
      </c>
      <c r="J68" s="359" t="s">
        <v>103</v>
      </c>
      <c r="K68" s="379"/>
      <c r="L68" s="379"/>
      <c r="M68" s="379"/>
      <c r="N68" s="379"/>
    </row>
    <row r="69" spans="1:14" s="59" customFormat="1" ht="12.75" customHeight="1">
      <c r="A69" s="709">
        <v>1</v>
      </c>
      <c r="B69" s="709">
        <v>2</v>
      </c>
      <c r="C69" s="710">
        <v>3</v>
      </c>
      <c r="D69" s="710">
        <v>4</v>
      </c>
      <c r="E69" s="711">
        <v>5</v>
      </c>
      <c r="F69" s="711">
        <v>6</v>
      </c>
      <c r="G69" s="711">
        <v>7</v>
      </c>
      <c r="H69" s="712">
        <v>8</v>
      </c>
      <c r="I69" s="713">
        <v>9</v>
      </c>
      <c r="J69" s="714">
        <v>10</v>
      </c>
      <c r="K69" s="379"/>
      <c r="L69" s="379"/>
      <c r="M69" s="379"/>
      <c r="N69" s="379"/>
    </row>
    <row r="70" spans="1:14" s="59" customFormat="1" ht="12.75" customHeight="1">
      <c r="A70" s="715"/>
      <c r="B70" s="716"/>
      <c r="C70" s="96">
        <v>4300</v>
      </c>
      <c r="D70" s="97" t="s">
        <v>10</v>
      </c>
      <c r="E70" s="100">
        <v>28464.13</v>
      </c>
      <c r="F70" s="99">
        <v>22000</v>
      </c>
      <c r="G70" s="99">
        <v>47000</v>
      </c>
      <c r="H70" s="100">
        <v>38346.58</v>
      </c>
      <c r="I70" s="465">
        <f aca="true" t="shared" si="9" ref="I70:I76">H70/G70*100</f>
        <v>81.58846808510638</v>
      </c>
      <c r="J70" s="242">
        <f aca="true" t="shared" si="10" ref="J70:J76">H70/E70*100</f>
        <v>134.718960319532</v>
      </c>
      <c r="K70" s="379"/>
      <c r="L70" s="379"/>
      <c r="M70" s="379"/>
      <c r="N70" s="379"/>
    </row>
    <row r="71" spans="1:14" s="59" customFormat="1" ht="12.75" customHeight="1">
      <c r="A71" s="717"/>
      <c r="B71" s="718"/>
      <c r="C71" s="181">
        <v>4360</v>
      </c>
      <c r="D71" s="376" t="s">
        <v>339</v>
      </c>
      <c r="E71" s="100">
        <v>755.55</v>
      </c>
      <c r="F71" s="99">
        <v>2000</v>
      </c>
      <c r="G71" s="99">
        <v>2000</v>
      </c>
      <c r="H71" s="100">
        <v>257.1</v>
      </c>
      <c r="I71" s="465">
        <f t="shared" si="9"/>
        <v>12.855</v>
      </c>
      <c r="J71" s="242">
        <f t="shared" si="10"/>
        <v>34.02819138376018</v>
      </c>
      <c r="K71" s="379"/>
      <c r="L71" s="379"/>
      <c r="M71" s="379"/>
      <c r="N71" s="379"/>
    </row>
    <row r="72" spans="1:14" s="59" customFormat="1" ht="12.75" customHeight="1">
      <c r="A72" s="717"/>
      <c r="B72" s="718"/>
      <c r="C72" s="96">
        <v>4410</v>
      </c>
      <c r="D72" s="97" t="s">
        <v>16</v>
      </c>
      <c r="E72" s="100">
        <v>893.75</v>
      </c>
      <c r="F72" s="99">
        <v>3500</v>
      </c>
      <c r="G72" s="99">
        <v>3500</v>
      </c>
      <c r="H72" s="100">
        <v>365.95</v>
      </c>
      <c r="I72" s="465">
        <f t="shared" si="9"/>
        <v>10.455714285714285</v>
      </c>
      <c r="J72" s="242">
        <f t="shared" si="10"/>
        <v>40.945454545454545</v>
      </c>
      <c r="K72" s="379"/>
      <c r="L72" s="379"/>
      <c r="M72" s="379"/>
      <c r="N72" s="379"/>
    </row>
    <row r="73" spans="1:14" s="59" customFormat="1" ht="12.75" customHeight="1">
      <c r="A73" s="717"/>
      <c r="B73" s="718"/>
      <c r="C73" s="96">
        <v>4480</v>
      </c>
      <c r="D73" s="97" t="s">
        <v>29</v>
      </c>
      <c r="E73" s="100">
        <v>46305</v>
      </c>
      <c r="F73" s="99">
        <v>35000</v>
      </c>
      <c r="G73" s="99">
        <v>116600</v>
      </c>
      <c r="H73" s="100">
        <v>116506.79</v>
      </c>
      <c r="I73" s="465">
        <f t="shared" si="9"/>
        <v>99.92006003430531</v>
      </c>
      <c r="J73" s="242">
        <f t="shared" si="10"/>
        <v>251.60736421552747</v>
      </c>
      <c r="K73" s="379"/>
      <c r="L73" s="379"/>
      <c r="M73" s="379"/>
      <c r="N73" s="379"/>
    </row>
    <row r="74" spans="1:14" s="59" customFormat="1" ht="12.75" customHeight="1">
      <c r="A74" s="717"/>
      <c r="B74" s="718"/>
      <c r="C74" s="96">
        <v>4530</v>
      </c>
      <c r="D74" s="97" t="s">
        <v>42</v>
      </c>
      <c r="E74" s="100">
        <v>8074.14</v>
      </c>
      <c r="F74" s="98">
        <v>131000</v>
      </c>
      <c r="G74" s="98">
        <v>53866</v>
      </c>
      <c r="H74" s="100">
        <v>0</v>
      </c>
      <c r="I74" s="465">
        <f t="shared" si="9"/>
        <v>0</v>
      </c>
      <c r="J74" s="242">
        <f t="shared" si="10"/>
        <v>0</v>
      </c>
      <c r="K74" s="379"/>
      <c r="L74" s="379"/>
      <c r="M74" s="379"/>
      <c r="N74" s="379"/>
    </row>
    <row r="75" spans="1:14" s="59" customFormat="1" ht="12.75" customHeight="1">
      <c r="A75" s="717"/>
      <c r="B75" s="718"/>
      <c r="C75" s="218">
        <v>4670</v>
      </c>
      <c r="D75" s="97" t="s">
        <v>440</v>
      </c>
      <c r="E75" s="100">
        <v>0</v>
      </c>
      <c r="F75" s="98">
        <v>0</v>
      </c>
      <c r="G75" s="98">
        <v>134</v>
      </c>
      <c r="H75" s="100">
        <v>134</v>
      </c>
      <c r="I75" s="465">
        <f t="shared" si="9"/>
        <v>100</v>
      </c>
      <c r="J75" s="242">
        <v>0</v>
      </c>
      <c r="K75" s="379"/>
      <c r="L75" s="379"/>
      <c r="M75" s="379"/>
      <c r="N75" s="379"/>
    </row>
    <row r="76" spans="1:14" s="59" customFormat="1" ht="12.75" customHeight="1">
      <c r="A76" s="717"/>
      <c r="B76" s="718"/>
      <c r="C76" s="218">
        <v>4610</v>
      </c>
      <c r="D76" s="97" t="s">
        <v>114</v>
      </c>
      <c r="E76" s="100">
        <v>11889.76</v>
      </c>
      <c r="F76" s="99">
        <v>0</v>
      </c>
      <c r="G76" s="99">
        <v>10000</v>
      </c>
      <c r="H76" s="100">
        <v>3894.86</v>
      </c>
      <c r="I76" s="465">
        <f t="shared" si="9"/>
        <v>38.9486</v>
      </c>
      <c r="J76" s="242">
        <f t="shared" si="10"/>
        <v>32.758104452907375</v>
      </c>
      <c r="K76" s="379"/>
      <c r="L76" s="379"/>
      <c r="M76" s="379"/>
      <c r="N76" s="379"/>
    </row>
    <row r="77" spans="1:14" s="59" customFormat="1" ht="12.75" customHeight="1">
      <c r="A77" s="717"/>
      <c r="B77" s="718"/>
      <c r="C77" s="218">
        <v>4700</v>
      </c>
      <c r="D77" s="97" t="s">
        <v>136</v>
      </c>
      <c r="E77" s="100">
        <v>556.1</v>
      </c>
      <c r="F77" s="99">
        <v>3000</v>
      </c>
      <c r="G77" s="99">
        <v>3000</v>
      </c>
      <c r="H77" s="100">
        <v>1219</v>
      </c>
      <c r="I77" s="465">
        <v>0</v>
      </c>
      <c r="J77" s="242">
        <v>0</v>
      </c>
      <c r="K77" s="379"/>
      <c r="L77" s="379"/>
      <c r="M77" s="379"/>
      <c r="N77" s="379"/>
    </row>
    <row r="78" spans="1:14" s="59" customFormat="1" ht="12.75" customHeight="1">
      <c r="A78" s="719"/>
      <c r="B78" s="720"/>
      <c r="C78" s="218">
        <v>6050</v>
      </c>
      <c r="D78" s="110" t="s">
        <v>31</v>
      </c>
      <c r="E78" s="100">
        <v>0</v>
      </c>
      <c r="F78" s="99">
        <v>0</v>
      </c>
      <c r="G78" s="99">
        <v>0</v>
      </c>
      <c r="H78" s="100">
        <v>0</v>
      </c>
      <c r="I78" s="465">
        <v>0</v>
      </c>
      <c r="J78" s="242">
        <v>0</v>
      </c>
      <c r="K78" s="379"/>
      <c r="L78" s="379"/>
      <c r="M78" s="379"/>
      <c r="N78" s="379"/>
    </row>
    <row r="79" spans="1:14" s="59" customFormat="1" ht="12.75" customHeight="1">
      <c r="A79" s="119">
        <v>710</v>
      </c>
      <c r="B79" s="154"/>
      <c r="C79" s="120"/>
      <c r="D79" s="134" t="s">
        <v>35</v>
      </c>
      <c r="E79" s="118">
        <f>E94+E116+E81</f>
        <v>615599.71</v>
      </c>
      <c r="F79" s="117">
        <f>F94+F116+F81</f>
        <v>838625</v>
      </c>
      <c r="G79" s="117">
        <f>G94+G116+G81</f>
        <v>858102</v>
      </c>
      <c r="H79" s="118">
        <f>H94+H116+H81</f>
        <v>694576.4</v>
      </c>
      <c r="I79" s="463">
        <f>H79/G79*100</f>
        <v>80.94333773840407</v>
      </c>
      <c r="J79" s="232">
        <f>H79/E79*100</f>
        <v>112.82922794099433</v>
      </c>
      <c r="K79" s="379"/>
      <c r="L79" s="379"/>
      <c r="M79" s="379"/>
      <c r="N79" s="379"/>
    </row>
    <row r="80" spans="1:14" s="59" customFormat="1" ht="12.75" customHeight="1">
      <c r="A80" s="119"/>
      <c r="B80" s="381"/>
      <c r="C80" s="120"/>
      <c r="D80" s="382" t="s">
        <v>186</v>
      </c>
      <c r="E80" s="122">
        <f>E95+E117+E93</f>
        <v>9175.8</v>
      </c>
      <c r="F80" s="121">
        <f>F95+F117+F93+F92</f>
        <v>50000</v>
      </c>
      <c r="G80" s="121">
        <f>G95+G117+G93+G92</f>
        <v>50000</v>
      </c>
      <c r="H80" s="122">
        <f>H95+H117+H93</f>
        <v>0</v>
      </c>
      <c r="I80" s="528">
        <f>H80/G80*100</f>
        <v>0</v>
      </c>
      <c r="J80" s="122">
        <v>0</v>
      </c>
      <c r="K80" s="379"/>
      <c r="L80" s="379"/>
      <c r="M80" s="379"/>
      <c r="N80" s="379"/>
    </row>
    <row r="81" spans="1:14" s="59" customFormat="1" ht="12.75" customHeight="1">
      <c r="A81" s="175"/>
      <c r="B81" s="185">
        <v>71012</v>
      </c>
      <c r="C81" s="176"/>
      <c r="D81" s="177" t="s">
        <v>345</v>
      </c>
      <c r="E81" s="103">
        <f>SUM(E82:E93)</f>
        <v>260599.70999999996</v>
      </c>
      <c r="F81" s="229">
        <f>SUM(F82:F93)</f>
        <v>435500</v>
      </c>
      <c r="G81" s="229">
        <f>SUM(G82:G93)</f>
        <v>435500</v>
      </c>
      <c r="H81" s="103">
        <f>SUM(H82:H93)</f>
        <v>320099.4</v>
      </c>
      <c r="I81" s="465">
        <f aca="true" t="shared" si="11" ref="I81:I93">H81/G81*100</f>
        <v>73.5015843857635</v>
      </c>
      <c r="J81" s="242">
        <f aca="true" t="shared" si="12" ref="J81:J106">H81/E81*100</f>
        <v>122.83183277525522</v>
      </c>
      <c r="K81" s="379"/>
      <c r="L81" s="379"/>
      <c r="M81" s="379"/>
      <c r="N81" s="379"/>
    </row>
    <row r="82" spans="1:14" s="59" customFormat="1" ht="12.75" customHeight="1">
      <c r="A82" s="184"/>
      <c r="B82" s="185"/>
      <c r="C82" s="96">
        <v>4010</v>
      </c>
      <c r="D82" s="97" t="s">
        <v>248</v>
      </c>
      <c r="E82" s="183">
        <v>27139</v>
      </c>
      <c r="F82" s="231">
        <v>21748</v>
      </c>
      <c r="G82" s="231">
        <v>21748</v>
      </c>
      <c r="H82" s="183">
        <v>21748</v>
      </c>
      <c r="I82" s="465">
        <f t="shared" si="11"/>
        <v>100</v>
      </c>
      <c r="J82" s="242">
        <f t="shared" si="12"/>
        <v>80.13559821658868</v>
      </c>
      <c r="K82" s="398"/>
      <c r="L82" s="379"/>
      <c r="M82" s="379"/>
      <c r="N82" s="379"/>
    </row>
    <row r="83" spans="1:14" s="59" customFormat="1" ht="12.75" customHeight="1">
      <c r="A83" s="184"/>
      <c r="B83" s="185"/>
      <c r="C83" s="96">
        <v>4110</v>
      </c>
      <c r="D83" s="97" t="s">
        <v>281</v>
      </c>
      <c r="E83" s="183">
        <v>4727</v>
      </c>
      <c r="F83" s="231">
        <v>3719</v>
      </c>
      <c r="G83" s="231">
        <v>11019</v>
      </c>
      <c r="H83" s="183">
        <v>10970.28</v>
      </c>
      <c r="I83" s="465">
        <f t="shared" si="11"/>
        <v>99.55785461475634</v>
      </c>
      <c r="J83" s="242">
        <f t="shared" si="12"/>
        <v>232.077004442564</v>
      </c>
      <c r="K83" s="398"/>
      <c r="L83" s="379"/>
      <c r="M83" s="379"/>
      <c r="N83" s="379"/>
    </row>
    <row r="84" spans="1:14" s="59" customFormat="1" ht="12.75" customHeight="1">
      <c r="A84" s="184"/>
      <c r="B84" s="185"/>
      <c r="C84" s="96">
        <v>4120</v>
      </c>
      <c r="D84" s="97" t="s">
        <v>279</v>
      </c>
      <c r="E84" s="183">
        <v>578</v>
      </c>
      <c r="F84" s="231">
        <v>533</v>
      </c>
      <c r="G84" s="231">
        <v>1633</v>
      </c>
      <c r="H84" s="183">
        <v>1571.95</v>
      </c>
      <c r="I84" s="465">
        <f t="shared" si="11"/>
        <v>96.2614819350888</v>
      </c>
      <c r="J84" s="242">
        <f t="shared" si="12"/>
        <v>271.9636678200692</v>
      </c>
      <c r="K84" s="398"/>
      <c r="L84" s="379"/>
      <c r="M84" s="379"/>
      <c r="N84" s="379"/>
    </row>
    <row r="85" spans="1:14" s="59" customFormat="1" ht="12.75" customHeight="1">
      <c r="A85" s="184"/>
      <c r="B85" s="185"/>
      <c r="C85" s="96">
        <v>4170</v>
      </c>
      <c r="D85" s="97" t="s">
        <v>265</v>
      </c>
      <c r="E85" s="183">
        <v>0</v>
      </c>
      <c r="F85" s="231">
        <v>88000</v>
      </c>
      <c r="G85" s="231">
        <v>44600</v>
      </c>
      <c r="H85" s="183">
        <v>42405</v>
      </c>
      <c r="I85" s="465">
        <f t="shared" si="11"/>
        <v>95.07847533632287</v>
      </c>
      <c r="J85" s="242">
        <v>0</v>
      </c>
      <c r="K85" s="398"/>
      <c r="L85" s="379"/>
      <c r="M85" s="379"/>
      <c r="N85" s="379"/>
    </row>
    <row r="86" spans="1:14" s="59" customFormat="1" ht="12.75" customHeight="1">
      <c r="A86" s="184"/>
      <c r="B86" s="185"/>
      <c r="C86" s="96">
        <v>4210</v>
      </c>
      <c r="D86" s="97" t="s">
        <v>7</v>
      </c>
      <c r="E86" s="183">
        <v>12484.08</v>
      </c>
      <c r="F86" s="231">
        <v>30600</v>
      </c>
      <c r="G86" s="231">
        <v>30600</v>
      </c>
      <c r="H86" s="183">
        <v>9201.19</v>
      </c>
      <c r="I86" s="465">
        <f t="shared" si="11"/>
        <v>30.069248366013074</v>
      </c>
      <c r="J86" s="242">
        <f t="shared" si="12"/>
        <v>73.70338863576652</v>
      </c>
      <c r="K86" s="385"/>
      <c r="L86" s="379"/>
      <c r="M86" s="379"/>
      <c r="N86" s="379"/>
    </row>
    <row r="87" spans="1:14" s="59" customFormat="1" ht="12.75" customHeight="1">
      <c r="A87" s="184"/>
      <c r="B87" s="185"/>
      <c r="C87" s="96">
        <v>4260</v>
      </c>
      <c r="D87" s="97" t="s">
        <v>15</v>
      </c>
      <c r="E87" s="183">
        <v>12862.31</v>
      </c>
      <c r="F87" s="231">
        <v>35700</v>
      </c>
      <c r="G87" s="231">
        <v>35700</v>
      </c>
      <c r="H87" s="183">
        <v>13142.21</v>
      </c>
      <c r="I87" s="465">
        <f t="shared" si="11"/>
        <v>36.8129131652661</v>
      </c>
      <c r="J87" s="242">
        <f t="shared" si="12"/>
        <v>102.1761254393651</v>
      </c>
      <c r="K87" s="379"/>
      <c r="L87" s="379"/>
      <c r="M87" s="379"/>
      <c r="N87" s="379"/>
    </row>
    <row r="88" spans="1:14" s="59" customFormat="1" ht="12.75" customHeight="1">
      <c r="A88" s="184"/>
      <c r="B88" s="185"/>
      <c r="C88" s="96">
        <v>4270</v>
      </c>
      <c r="D88" s="97" t="s">
        <v>27</v>
      </c>
      <c r="E88" s="183">
        <v>110</v>
      </c>
      <c r="F88" s="231">
        <v>2000</v>
      </c>
      <c r="G88" s="231">
        <v>2000</v>
      </c>
      <c r="H88" s="183">
        <v>0</v>
      </c>
      <c r="I88" s="465">
        <f t="shared" si="11"/>
        <v>0</v>
      </c>
      <c r="J88" s="242">
        <f t="shared" si="12"/>
        <v>0</v>
      </c>
      <c r="K88" s="379"/>
      <c r="L88" s="379"/>
      <c r="M88" s="379"/>
      <c r="N88" s="379"/>
    </row>
    <row r="89" spans="1:14" s="59" customFormat="1" ht="12.75" customHeight="1">
      <c r="A89" s="184"/>
      <c r="B89" s="185"/>
      <c r="C89" s="96">
        <v>4300</v>
      </c>
      <c r="D89" s="97" t="s">
        <v>10</v>
      </c>
      <c r="E89" s="183">
        <v>193523.52</v>
      </c>
      <c r="F89" s="231">
        <v>199200</v>
      </c>
      <c r="G89" s="231">
        <v>234200</v>
      </c>
      <c r="H89" s="183">
        <v>221060.77</v>
      </c>
      <c r="I89" s="465">
        <f t="shared" si="11"/>
        <v>94.38973953885568</v>
      </c>
      <c r="J89" s="242">
        <f t="shared" si="12"/>
        <v>114.2294073609244</v>
      </c>
      <c r="K89" s="379"/>
      <c r="L89" s="379"/>
      <c r="M89" s="379"/>
      <c r="N89" s="379"/>
    </row>
    <row r="90" spans="1:14" s="59" customFormat="1" ht="12.75" customHeight="1">
      <c r="A90" s="184"/>
      <c r="B90" s="185"/>
      <c r="C90" s="96">
        <v>4610</v>
      </c>
      <c r="D90" s="97" t="s">
        <v>114</v>
      </c>
      <c r="E90" s="183">
        <v>0</v>
      </c>
      <c r="F90" s="231">
        <v>1000</v>
      </c>
      <c r="G90" s="231">
        <v>1000</v>
      </c>
      <c r="H90" s="183">
        <v>0</v>
      </c>
      <c r="I90" s="465">
        <f t="shared" si="11"/>
        <v>0</v>
      </c>
      <c r="J90" s="242">
        <v>0</v>
      </c>
      <c r="K90" s="379"/>
      <c r="L90" s="379"/>
      <c r="M90" s="379"/>
      <c r="N90" s="379"/>
    </row>
    <row r="91" spans="1:14" s="59" customFormat="1" ht="12.75" customHeight="1">
      <c r="A91" s="184"/>
      <c r="B91" s="185"/>
      <c r="C91" s="96">
        <v>4700</v>
      </c>
      <c r="D91" s="97" t="s">
        <v>136</v>
      </c>
      <c r="E91" s="183">
        <v>0</v>
      </c>
      <c r="F91" s="231">
        <v>3000</v>
      </c>
      <c r="G91" s="231">
        <v>3000</v>
      </c>
      <c r="H91" s="183">
        <v>0</v>
      </c>
      <c r="I91" s="465">
        <f t="shared" si="11"/>
        <v>0</v>
      </c>
      <c r="J91" s="242">
        <v>0</v>
      </c>
      <c r="K91" s="379"/>
      <c r="L91" s="379"/>
      <c r="M91" s="379"/>
      <c r="N91" s="379"/>
    </row>
    <row r="92" spans="1:14" s="59" customFormat="1" ht="12.75" customHeight="1">
      <c r="A92" s="184"/>
      <c r="B92" s="185"/>
      <c r="C92" s="96">
        <v>6057</v>
      </c>
      <c r="D92" s="97" t="s">
        <v>31</v>
      </c>
      <c r="E92" s="183">
        <v>0</v>
      </c>
      <c r="F92" s="231">
        <v>40000</v>
      </c>
      <c r="G92" s="231">
        <v>40000</v>
      </c>
      <c r="H92" s="183">
        <v>0</v>
      </c>
      <c r="I92" s="465">
        <f t="shared" si="11"/>
        <v>0</v>
      </c>
      <c r="J92" s="242">
        <v>0</v>
      </c>
      <c r="K92" s="379"/>
      <c r="L92" s="379"/>
      <c r="M92" s="379"/>
      <c r="N92" s="379"/>
    </row>
    <row r="93" spans="1:14" s="59" customFormat="1" ht="12.75" customHeight="1">
      <c r="A93" s="184"/>
      <c r="B93" s="185"/>
      <c r="C93" s="96">
        <v>6060</v>
      </c>
      <c r="D93" s="97" t="s">
        <v>238</v>
      </c>
      <c r="E93" s="183">
        <v>9175.8</v>
      </c>
      <c r="F93" s="231">
        <v>10000</v>
      </c>
      <c r="G93" s="231">
        <v>10000</v>
      </c>
      <c r="H93" s="183">
        <v>0</v>
      </c>
      <c r="I93" s="465">
        <f t="shared" si="11"/>
        <v>0</v>
      </c>
      <c r="J93" s="242">
        <v>0</v>
      </c>
      <c r="K93" s="379"/>
      <c r="L93" s="379"/>
      <c r="M93" s="379"/>
      <c r="N93" s="379"/>
    </row>
    <row r="94" spans="1:14" s="59" customFormat="1" ht="12.75" customHeight="1">
      <c r="A94" s="104"/>
      <c r="B94" s="123">
        <v>71015</v>
      </c>
      <c r="C94" s="90"/>
      <c r="D94" s="91" t="s">
        <v>36</v>
      </c>
      <c r="E94" s="94">
        <f>SUM(E96:E114)+E115</f>
        <v>355000</v>
      </c>
      <c r="F94" s="239">
        <f>SUM(F96:F102)+SUM(F104:F114)+F103+F115</f>
        <v>355000</v>
      </c>
      <c r="G94" s="93">
        <f>SUM(G96:G115)</f>
        <v>374477</v>
      </c>
      <c r="H94" s="94">
        <f>SUM(H96:H115)</f>
        <v>374477</v>
      </c>
      <c r="I94" s="464">
        <f>H94/G94*100</f>
        <v>100</v>
      </c>
      <c r="J94" s="227">
        <f t="shared" si="12"/>
        <v>105.48647887323943</v>
      </c>
      <c r="K94" s="379"/>
      <c r="L94" s="379"/>
      <c r="M94" s="379"/>
      <c r="N94" s="379"/>
    </row>
    <row r="95" spans="1:14" s="59" customFormat="1" ht="12.75" customHeight="1">
      <c r="A95" s="104"/>
      <c r="B95" s="101"/>
      <c r="C95" s="90"/>
      <c r="D95" s="125" t="s">
        <v>185</v>
      </c>
      <c r="E95" s="127">
        <f>E115</f>
        <v>0</v>
      </c>
      <c r="F95" s="240">
        <f>F115</f>
        <v>0</v>
      </c>
      <c r="G95" s="126">
        <f>G115</f>
        <v>0</v>
      </c>
      <c r="H95" s="127">
        <f>H115</f>
        <v>0</v>
      </c>
      <c r="I95" s="526">
        <v>0</v>
      </c>
      <c r="J95" s="242">
        <v>0</v>
      </c>
      <c r="K95" s="379"/>
      <c r="L95" s="379"/>
      <c r="M95" s="379"/>
      <c r="N95" s="379"/>
    </row>
    <row r="96" spans="1:14" s="59" customFormat="1" ht="12.75" customHeight="1">
      <c r="A96" s="88"/>
      <c r="B96" s="88"/>
      <c r="C96" s="96">
        <v>4010</v>
      </c>
      <c r="D96" s="97" t="s">
        <v>11</v>
      </c>
      <c r="E96" s="100">
        <v>123342.77</v>
      </c>
      <c r="F96" s="99">
        <v>98000</v>
      </c>
      <c r="G96" s="99">
        <v>112950</v>
      </c>
      <c r="H96" s="100">
        <v>112950</v>
      </c>
      <c r="I96" s="465">
        <f aca="true" t="shared" si="13" ref="I96:I114">H96/G96*100</f>
        <v>100</v>
      </c>
      <c r="J96" s="242">
        <f t="shared" si="12"/>
        <v>91.57407442689993</v>
      </c>
      <c r="K96" s="379"/>
      <c r="L96" s="379"/>
      <c r="M96" s="379"/>
      <c r="N96" s="379"/>
    </row>
    <row r="97" spans="1:14" s="59" customFormat="1" ht="12.75" customHeight="1">
      <c r="A97" s="88"/>
      <c r="B97" s="88"/>
      <c r="C97" s="96">
        <v>4020</v>
      </c>
      <c r="D97" s="97" t="s">
        <v>134</v>
      </c>
      <c r="E97" s="100">
        <v>111996.7</v>
      </c>
      <c r="F97" s="99">
        <v>134200</v>
      </c>
      <c r="G97" s="99">
        <v>132980</v>
      </c>
      <c r="H97" s="100">
        <v>132979.8</v>
      </c>
      <c r="I97" s="465">
        <f t="shared" si="13"/>
        <v>99.99984960144381</v>
      </c>
      <c r="J97" s="242">
        <f t="shared" si="12"/>
        <v>118.7354627413129</v>
      </c>
      <c r="K97" s="398"/>
      <c r="L97" s="379"/>
      <c r="M97" s="379"/>
      <c r="N97" s="379"/>
    </row>
    <row r="98" spans="1:14" s="59" customFormat="1" ht="12.75" customHeight="1">
      <c r="A98" s="88"/>
      <c r="B98" s="88"/>
      <c r="C98" s="96">
        <v>4040</v>
      </c>
      <c r="D98" s="97" t="s">
        <v>12</v>
      </c>
      <c r="E98" s="100">
        <v>16330.68</v>
      </c>
      <c r="F98" s="99">
        <v>19000</v>
      </c>
      <c r="G98" s="99">
        <v>18747</v>
      </c>
      <c r="H98" s="100">
        <v>18747.22</v>
      </c>
      <c r="I98" s="465">
        <f t="shared" si="13"/>
        <v>100.00117352109672</v>
      </c>
      <c r="J98" s="242">
        <f t="shared" si="12"/>
        <v>114.7975467035053</v>
      </c>
      <c r="K98" s="385"/>
      <c r="L98" s="379"/>
      <c r="M98" s="379"/>
      <c r="N98" s="379"/>
    </row>
    <row r="99" spans="1:14" s="59" customFormat="1" ht="12.75" customHeight="1">
      <c r="A99" s="88"/>
      <c r="B99" s="88"/>
      <c r="C99" s="96">
        <v>4110</v>
      </c>
      <c r="D99" s="97" t="s">
        <v>13</v>
      </c>
      <c r="E99" s="100">
        <v>44943.12</v>
      </c>
      <c r="F99" s="99">
        <v>45000</v>
      </c>
      <c r="G99" s="99">
        <v>44976</v>
      </c>
      <c r="H99" s="100">
        <v>44976.21</v>
      </c>
      <c r="I99" s="465">
        <f t="shared" si="13"/>
        <v>100.00046691568836</v>
      </c>
      <c r="J99" s="242">
        <f t="shared" si="12"/>
        <v>100.07362639709928</v>
      </c>
      <c r="K99" s="379"/>
      <c r="L99" s="379"/>
      <c r="M99" s="379"/>
      <c r="N99" s="379"/>
    </row>
    <row r="100" spans="1:14" s="59" customFormat="1" ht="12.75" customHeight="1">
      <c r="A100" s="88"/>
      <c r="B100" s="88"/>
      <c r="C100" s="96">
        <v>4120</v>
      </c>
      <c r="D100" s="97" t="s">
        <v>277</v>
      </c>
      <c r="E100" s="100">
        <v>4787.61</v>
      </c>
      <c r="F100" s="99">
        <v>5200</v>
      </c>
      <c r="G100" s="99">
        <v>5018</v>
      </c>
      <c r="H100" s="100">
        <v>5018.04</v>
      </c>
      <c r="I100" s="465">
        <f t="shared" si="13"/>
        <v>100.00079713033081</v>
      </c>
      <c r="J100" s="242">
        <f t="shared" si="12"/>
        <v>104.81304868191019</v>
      </c>
      <c r="K100" s="379"/>
      <c r="L100" s="379"/>
      <c r="M100" s="379"/>
      <c r="N100" s="379"/>
    </row>
    <row r="101" spans="1:14" s="59" customFormat="1" ht="12.75" customHeight="1">
      <c r="A101" s="88"/>
      <c r="B101" s="88"/>
      <c r="C101" s="96">
        <v>4170</v>
      </c>
      <c r="D101" s="97" t="s">
        <v>265</v>
      </c>
      <c r="E101" s="100">
        <v>342</v>
      </c>
      <c r="F101" s="99">
        <v>0</v>
      </c>
      <c r="G101" s="99">
        <v>1400</v>
      </c>
      <c r="H101" s="100">
        <v>1400</v>
      </c>
      <c r="I101" s="465">
        <f t="shared" si="13"/>
        <v>100</v>
      </c>
      <c r="J101" s="242">
        <f t="shared" si="12"/>
        <v>409.3567251461988</v>
      </c>
      <c r="K101" s="379"/>
      <c r="L101" s="379"/>
      <c r="M101" s="379"/>
      <c r="N101" s="379"/>
    </row>
    <row r="102" spans="1:14" s="59" customFormat="1" ht="12.75" customHeight="1">
      <c r="A102" s="88"/>
      <c r="B102" s="88"/>
      <c r="C102" s="96">
        <v>4210</v>
      </c>
      <c r="D102" s="97" t="s">
        <v>7</v>
      </c>
      <c r="E102" s="100">
        <v>6737.65</v>
      </c>
      <c r="F102" s="99">
        <v>5500</v>
      </c>
      <c r="G102" s="99">
        <v>16362</v>
      </c>
      <c r="H102" s="100">
        <v>16362.39</v>
      </c>
      <c r="I102" s="465">
        <f t="shared" si="13"/>
        <v>100.00238357169049</v>
      </c>
      <c r="J102" s="242">
        <f t="shared" si="12"/>
        <v>242.85010352274162</v>
      </c>
      <c r="K102" s="398"/>
      <c r="L102" s="379"/>
      <c r="M102" s="379"/>
      <c r="N102" s="379"/>
    </row>
    <row r="103" spans="1:14" s="59" customFormat="1" ht="12.75" customHeight="1">
      <c r="A103" s="88"/>
      <c r="B103" s="88"/>
      <c r="C103" s="96">
        <v>4270</v>
      </c>
      <c r="D103" s="97" t="s">
        <v>27</v>
      </c>
      <c r="E103" s="100">
        <v>0</v>
      </c>
      <c r="F103" s="99">
        <v>500</v>
      </c>
      <c r="G103" s="99">
        <v>295</v>
      </c>
      <c r="H103" s="100">
        <v>295.2</v>
      </c>
      <c r="I103" s="465">
        <f t="shared" si="13"/>
        <v>100.0677966101695</v>
      </c>
      <c r="J103" s="242">
        <v>0</v>
      </c>
      <c r="K103" s="385"/>
      <c r="L103" s="379"/>
      <c r="M103" s="379"/>
      <c r="N103" s="379"/>
    </row>
    <row r="104" spans="1:14" s="59" customFormat="1" ht="12.75" customHeight="1">
      <c r="A104" s="88"/>
      <c r="B104" s="88"/>
      <c r="C104" s="96">
        <v>4280</v>
      </c>
      <c r="D104" s="97" t="s">
        <v>87</v>
      </c>
      <c r="E104" s="100">
        <v>95</v>
      </c>
      <c r="F104" s="99">
        <v>300</v>
      </c>
      <c r="G104" s="99">
        <v>0</v>
      </c>
      <c r="H104" s="100">
        <v>0</v>
      </c>
      <c r="I104" s="465">
        <v>0</v>
      </c>
      <c r="J104" s="242">
        <f t="shared" si="12"/>
        <v>0</v>
      </c>
      <c r="K104" s="379"/>
      <c r="L104" s="379"/>
      <c r="M104" s="379"/>
      <c r="N104" s="379"/>
    </row>
    <row r="105" spans="1:14" s="59" customFormat="1" ht="12.75" customHeight="1">
      <c r="A105" s="88"/>
      <c r="B105" s="88"/>
      <c r="C105" s="96">
        <v>4300</v>
      </c>
      <c r="D105" s="97" t="s">
        <v>10</v>
      </c>
      <c r="E105" s="100">
        <v>20624.06</v>
      </c>
      <c r="F105" s="99">
        <v>19500</v>
      </c>
      <c r="G105" s="99">
        <v>16168</v>
      </c>
      <c r="H105" s="100">
        <v>16167.55</v>
      </c>
      <c r="I105" s="465">
        <f t="shared" si="13"/>
        <v>99.99721672439385</v>
      </c>
      <c r="J105" s="242">
        <f t="shared" si="12"/>
        <v>78.39169397296168</v>
      </c>
      <c r="K105" s="379"/>
      <c r="L105" s="379"/>
      <c r="M105" s="379"/>
      <c r="N105" s="379"/>
    </row>
    <row r="106" spans="1:14" s="59" customFormat="1" ht="12.75" customHeight="1">
      <c r="A106" s="88"/>
      <c r="B106" s="88"/>
      <c r="C106" s="96">
        <v>4360</v>
      </c>
      <c r="D106" s="58" t="s">
        <v>317</v>
      </c>
      <c r="E106" s="100">
        <v>1177.61</v>
      </c>
      <c r="F106" s="99">
        <v>1200</v>
      </c>
      <c r="G106" s="99">
        <v>1788</v>
      </c>
      <c r="H106" s="100">
        <v>1787.88</v>
      </c>
      <c r="I106" s="465">
        <f t="shared" si="13"/>
        <v>99.99328859060404</v>
      </c>
      <c r="J106" s="242">
        <f t="shared" si="12"/>
        <v>151.82275965727194</v>
      </c>
      <c r="K106" s="379"/>
      <c r="L106" s="379"/>
      <c r="M106" s="379"/>
      <c r="N106" s="379"/>
    </row>
    <row r="107" spans="1:14" s="59" customFormat="1" ht="12.75" customHeight="1">
      <c r="A107" s="88"/>
      <c r="B107" s="88"/>
      <c r="C107" s="96">
        <v>4400</v>
      </c>
      <c r="D107" s="376" t="s">
        <v>266</v>
      </c>
      <c r="E107" s="100"/>
      <c r="F107" s="99"/>
      <c r="G107" s="99"/>
      <c r="H107" s="100"/>
      <c r="I107" s="465"/>
      <c r="J107" s="242"/>
      <c r="K107" s="398"/>
      <c r="L107" s="379"/>
      <c r="M107" s="379"/>
      <c r="N107" s="379"/>
    </row>
    <row r="108" spans="1:14" s="59" customFormat="1" ht="12.75" customHeight="1">
      <c r="A108" s="88"/>
      <c r="B108" s="88"/>
      <c r="C108" s="96"/>
      <c r="D108" s="376" t="s">
        <v>267</v>
      </c>
      <c r="E108" s="100">
        <v>13882.8</v>
      </c>
      <c r="F108" s="99">
        <v>14500</v>
      </c>
      <c r="G108" s="99">
        <v>13883</v>
      </c>
      <c r="H108" s="100">
        <v>13882.8</v>
      </c>
      <c r="I108" s="465">
        <f t="shared" si="13"/>
        <v>99.99855938918101</v>
      </c>
      <c r="J108" s="242">
        <f aca="true" t="shared" si="14" ref="J108:J114">H108/E108*100</f>
        <v>100</v>
      </c>
      <c r="K108" s="385"/>
      <c r="L108" s="379"/>
      <c r="M108" s="379"/>
      <c r="N108" s="379"/>
    </row>
    <row r="109" spans="1:14" s="59" customFormat="1" ht="12.75" customHeight="1">
      <c r="A109" s="88"/>
      <c r="B109" s="88"/>
      <c r="C109" s="96">
        <v>4410</v>
      </c>
      <c r="D109" s="97" t="s">
        <v>16</v>
      </c>
      <c r="E109" s="100">
        <v>115</v>
      </c>
      <c r="F109" s="99">
        <v>500</v>
      </c>
      <c r="G109" s="99">
        <v>123</v>
      </c>
      <c r="H109" s="100">
        <v>123</v>
      </c>
      <c r="I109" s="465">
        <f t="shared" si="13"/>
        <v>100</v>
      </c>
      <c r="J109" s="242">
        <f t="shared" si="14"/>
        <v>106.95652173913044</v>
      </c>
      <c r="K109" s="379"/>
      <c r="L109" s="379"/>
      <c r="M109" s="379"/>
      <c r="N109" s="379"/>
    </row>
    <row r="110" spans="1:14" s="59" customFormat="1" ht="12.75" customHeight="1">
      <c r="A110" s="88"/>
      <c r="B110" s="88"/>
      <c r="C110" s="96">
        <v>4430</v>
      </c>
      <c r="D110" s="97" t="s">
        <v>28</v>
      </c>
      <c r="E110" s="100">
        <v>2385</v>
      </c>
      <c r="F110" s="99">
        <v>2400</v>
      </c>
      <c r="G110" s="99">
        <v>3418</v>
      </c>
      <c r="H110" s="100">
        <v>3418</v>
      </c>
      <c r="I110" s="465">
        <f t="shared" si="13"/>
        <v>100</v>
      </c>
      <c r="J110" s="242">
        <f t="shared" si="14"/>
        <v>143.31236897274633</v>
      </c>
      <c r="K110" s="379"/>
      <c r="L110" s="379"/>
      <c r="M110" s="379"/>
      <c r="N110" s="379"/>
    </row>
    <row r="111" spans="1:14" s="59" customFormat="1" ht="12.75" customHeight="1">
      <c r="A111" s="88"/>
      <c r="B111" s="88"/>
      <c r="C111" s="96">
        <v>4440</v>
      </c>
      <c r="D111" s="97" t="s">
        <v>17</v>
      </c>
      <c r="E111" s="100">
        <v>6520</v>
      </c>
      <c r="F111" s="99">
        <v>6500</v>
      </c>
      <c r="G111" s="99">
        <v>5879</v>
      </c>
      <c r="H111" s="100">
        <v>5878.91</v>
      </c>
      <c r="I111" s="465">
        <f t="shared" si="13"/>
        <v>99.99846912740261</v>
      </c>
      <c r="J111" s="242">
        <f t="shared" si="14"/>
        <v>90.16733128834356</v>
      </c>
      <c r="K111" s="379"/>
      <c r="L111" s="379"/>
      <c r="M111" s="379"/>
      <c r="N111" s="379"/>
    </row>
    <row r="112" spans="1:14" s="59" customFormat="1" ht="12.75" customHeight="1">
      <c r="A112" s="88"/>
      <c r="B112" s="88"/>
      <c r="C112" s="96">
        <v>4550</v>
      </c>
      <c r="D112" s="97" t="s">
        <v>122</v>
      </c>
      <c r="E112" s="100">
        <v>820</v>
      </c>
      <c r="F112" s="99">
        <v>1200</v>
      </c>
      <c r="G112" s="99">
        <v>0</v>
      </c>
      <c r="H112" s="100">
        <v>0</v>
      </c>
      <c r="I112" s="465">
        <v>0</v>
      </c>
      <c r="J112" s="242">
        <f t="shared" si="14"/>
        <v>0</v>
      </c>
      <c r="K112" s="379"/>
      <c r="L112" s="379"/>
      <c r="M112" s="379"/>
      <c r="N112" s="379"/>
    </row>
    <row r="113" spans="1:14" s="59" customFormat="1" ht="12.75" customHeight="1">
      <c r="A113" s="88"/>
      <c r="B113" s="88"/>
      <c r="C113" s="96">
        <v>4610</v>
      </c>
      <c r="D113" s="97" t="s">
        <v>114</v>
      </c>
      <c r="E113" s="100">
        <v>0</v>
      </c>
      <c r="F113" s="99">
        <v>500</v>
      </c>
      <c r="G113" s="99">
        <v>0</v>
      </c>
      <c r="H113" s="100">
        <v>0</v>
      </c>
      <c r="I113" s="465">
        <v>0</v>
      </c>
      <c r="J113" s="242">
        <v>0</v>
      </c>
      <c r="K113" s="379"/>
      <c r="L113" s="379"/>
      <c r="M113" s="379"/>
      <c r="N113" s="379"/>
    </row>
    <row r="114" spans="1:14" s="59" customFormat="1" ht="12.75" customHeight="1">
      <c r="A114" s="66"/>
      <c r="B114" s="66"/>
      <c r="C114" s="96">
        <v>4700</v>
      </c>
      <c r="D114" s="97" t="s">
        <v>136</v>
      </c>
      <c r="E114" s="100">
        <v>900</v>
      </c>
      <c r="F114" s="99">
        <v>1000</v>
      </c>
      <c r="G114" s="99">
        <v>490</v>
      </c>
      <c r="H114" s="100">
        <v>490</v>
      </c>
      <c r="I114" s="465">
        <f t="shared" si="13"/>
        <v>100</v>
      </c>
      <c r="J114" s="242">
        <f t="shared" si="14"/>
        <v>54.44444444444444</v>
      </c>
      <c r="K114" s="379"/>
      <c r="L114" s="379"/>
      <c r="M114" s="379"/>
      <c r="N114" s="379"/>
    </row>
    <row r="115" spans="1:14" s="59" customFormat="1" ht="12.75" customHeight="1">
      <c r="A115" s="66"/>
      <c r="B115" s="70"/>
      <c r="C115" s="96">
        <v>6060</v>
      </c>
      <c r="D115" s="97" t="s">
        <v>238</v>
      </c>
      <c r="E115" s="100">
        <v>0</v>
      </c>
      <c r="F115" s="99">
        <v>0</v>
      </c>
      <c r="G115" s="99">
        <v>0</v>
      </c>
      <c r="H115" s="100">
        <v>0</v>
      </c>
      <c r="I115" s="465">
        <v>0</v>
      </c>
      <c r="J115" s="242">
        <v>0</v>
      </c>
      <c r="K115" s="379"/>
      <c r="L115" s="379"/>
      <c r="M115" s="379"/>
      <c r="N115" s="379"/>
    </row>
    <row r="116" spans="1:14" s="59" customFormat="1" ht="12.75" customHeight="1">
      <c r="A116" s="66"/>
      <c r="B116" s="594">
        <v>71095</v>
      </c>
      <c r="C116" s="90"/>
      <c r="D116" s="91" t="s">
        <v>157</v>
      </c>
      <c r="E116" s="94">
        <v>0</v>
      </c>
      <c r="F116" s="93">
        <f>F118</f>
        <v>48125</v>
      </c>
      <c r="G116" s="93">
        <f>G118</f>
        <v>48125</v>
      </c>
      <c r="H116" s="94">
        <v>0</v>
      </c>
      <c r="I116" s="464">
        <f>H116/G116*100</f>
        <v>0</v>
      </c>
      <c r="J116" s="227">
        <v>0</v>
      </c>
      <c r="K116" s="379"/>
      <c r="L116" s="379"/>
      <c r="M116" s="379"/>
      <c r="N116" s="379"/>
    </row>
    <row r="117" spans="1:14" s="59" customFormat="1" ht="12.75" customHeight="1">
      <c r="A117" s="66"/>
      <c r="B117" s="595"/>
      <c r="C117" s="90"/>
      <c r="D117" s="383" t="s">
        <v>185</v>
      </c>
      <c r="E117" s="94">
        <v>0</v>
      </c>
      <c r="F117" s="93">
        <v>0</v>
      </c>
      <c r="G117" s="93">
        <v>0</v>
      </c>
      <c r="H117" s="94">
        <v>0</v>
      </c>
      <c r="I117" s="464">
        <v>0</v>
      </c>
      <c r="J117" s="227">
        <v>0</v>
      </c>
      <c r="K117" s="379"/>
      <c r="L117" s="379"/>
      <c r="M117" s="379"/>
      <c r="N117" s="379"/>
    </row>
    <row r="118" spans="1:14" s="59" customFormat="1" ht="12.75" customHeight="1">
      <c r="A118" s="66"/>
      <c r="B118" s="66"/>
      <c r="C118" s="96">
        <v>4300</v>
      </c>
      <c r="D118" s="97" t="s">
        <v>176</v>
      </c>
      <c r="E118" s="100">
        <v>0</v>
      </c>
      <c r="F118" s="99">
        <v>48125</v>
      </c>
      <c r="G118" s="99">
        <v>48125</v>
      </c>
      <c r="H118" s="100">
        <v>0</v>
      </c>
      <c r="I118" s="465">
        <v>0</v>
      </c>
      <c r="J118" s="242">
        <v>0</v>
      </c>
      <c r="K118" s="379"/>
      <c r="L118" s="379"/>
      <c r="M118" s="379"/>
      <c r="N118" s="379"/>
    </row>
    <row r="119" spans="1:14" s="59" customFormat="1" ht="12.75" customHeight="1">
      <c r="A119" s="114">
        <v>750</v>
      </c>
      <c r="B119" s="114"/>
      <c r="C119" s="115"/>
      <c r="D119" s="114" t="s">
        <v>38</v>
      </c>
      <c r="E119" s="329">
        <f>E121+E125+E138+E163+E170+E179+E207+E203</f>
        <v>7368443.5600000005</v>
      </c>
      <c r="F119" s="244">
        <f>F121+F125+F138+F170+F179+F207</f>
        <v>13752457</v>
      </c>
      <c r="G119" s="244">
        <f>G121+G125+G138+G170+G179+G207+G163+G203</f>
        <v>12931524</v>
      </c>
      <c r="H119" s="329">
        <f>H121+H125+H138+H163+H170+H179+H207+H203</f>
        <v>9231975.93</v>
      </c>
      <c r="I119" s="596">
        <f aca="true" t="shared" si="15" ref="I119:I127">H119/G119*100</f>
        <v>71.39124460504422</v>
      </c>
      <c r="J119" s="329">
        <f aca="true" t="shared" si="16" ref="J119:J127">H119/E119*100</f>
        <v>125.29071919769173</v>
      </c>
      <c r="K119" s="379"/>
      <c r="L119" s="379"/>
      <c r="M119" s="379"/>
      <c r="N119" s="379"/>
    </row>
    <row r="120" spans="1:14" s="59" customFormat="1" ht="12.75" customHeight="1">
      <c r="A120" s="187"/>
      <c r="B120" s="187"/>
      <c r="C120" s="120"/>
      <c r="D120" s="215" t="s">
        <v>186</v>
      </c>
      <c r="E120" s="122">
        <f>E139+E164+E208</f>
        <v>774658.55</v>
      </c>
      <c r="F120" s="121">
        <f>F208+F139</f>
        <v>5437981</v>
      </c>
      <c r="G120" s="121">
        <f>G139+G164+G180+G208</f>
        <v>4938834</v>
      </c>
      <c r="H120" s="122">
        <f>H139+H164+H208</f>
        <v>1824049.59</v>
      </c>
      <c r="I120" s="528">
        <f t="shared" si="15"/>
        <v>36.932798105787725</v>
      </c>
      <c r="J120" s="122">
        <f t="shared" si="16"/>
        <v>235.4649787315973</v>
      </c>
      <c r="K120" s="379"/>
      <c r="L120" s="379"/>
      <c r="M120" s="379"/>
      <c r="N120" s="379"/>
    </row>
    <row r="121" spans="1:14" s="59" customFormat="1" ht="12.75" customHeight="1">
      <c r="A121" s="158"/>
      <c r="B121" s="102">
        <v>75011</v>
      </c>
      <c r="C121" s="90"/>
      <c r="D121" s="91" t="s">
        <v>39</v>
      </c>
      <c r="E121" s="94">
        <f>SUM(E122:E124)</f>
        <v>42900</v>
      </c>
      <c r="F121" s="93">
        <f>SUM(F122:F124)</f>
        <v>31000</v>
      </c>
      <c r="G121" s="93">
        <f>SUM(G122:G124)</f>
        <v>31000</v>
      </c>
      <c r="H121" s="94">
        <f>SUM(H122:H124)</f>
        <v>31000</v>
      </c>
      <c r="I121" s="464">
        <f t="shared" si="15"/>
        <v>100</v>
      </c>
      <c r="J121" s="227">
        <f>H121/E121*100</f>
        <v>72.26107226107226</v>
      </c>
      <c r="K121" s="379"/>
      <c r="L121" s="379"/>
      <c r="M121" s="379"/>
      <c r="N121" s="379"/>
    </row>
    <row r="122" spans="1:14" s="59" customFormat="1" ht="12.75" customHeight="1">
      <c r="A122" s="88"/>
      <c r="B122" s="95"/>
      <c r="C122" s="96">
        <v>4010</v>
      </c>
      <c r="D122" s="97" t="s">
        <v>11</v>
      </c>
      <c r="E122" s="100">
        <v>35885</v>
      </c>
      <c r="F122" s="99">
        <v>25931</v>
      </c>
      <c r="G122" s="99">
        <v>25931</v>
      </c>
      <c r="H122" s="100">
        <v>25931</v>
      </c>
      <c r="I122" s="465">
        <f>H122/G122*100</f>
        <v>100</v>
      </c>
      <c r="J122" s="242">
        <f>H122/E122*100</f>
        <v>72.26139055315592</v>
      </c>
      <c r="K122" s="398"/>
      <c r="L122" s="379"/>
      <c r="M122" s="379"/>
      <c r="N122" s="379"/>
    </row>
    <row r="123" spans="1:14" s="59" customFormat="1" ht="12.75" customHeight="1">
      <c r="A123" s="88"/>
      <c r="B123" s="95"/>
      <c r="C123" s="96">
        <v>4110</v>
      </c>
      <c r="D123" s="97" t="s">
        <v>13</v>
      </c>
      <c r="E123" s="100">
        <v>6136</v>
      </c>
      <c r="F123" s="99">
        <v>4434</v>
      </c>
      <c r="G123" s="99">
        <v>4434</v>
      </c>
      <c r="H123" s="100">
        <v>4434</v>
      </c>
      <c r="I123" s="465">
        <f>H123/G123*100</f>
        <v>100</v>
      </c>
      <c r="J123" s="242">
        <f>H123/E123*100</f>
        <v>72.26205997392438</v>
      </c>
      <c r="K123" s="379"/>
      <c r="L123" s="379"/>
      <c r="M123" s="379"/>
      <c r="N123" s="379"/>
    </row>
    <row r="124" spans="1:14" s="59" customFormat="1" ht="12.75" customHeight="1">
      <c r="A124" s="88"/>
      <c r="B124" s="192"/>
      <c r="C124" s="96">
        <v>4120</v>
      </c>
      <c r="D124" s="97" t="s">
        <v>14</v>
      </c>
      <c r="E124" s="100">
        <v>879</v>
      </c>
      <c r="F124" s="99">
        <v>635</v>
      </c>
      <c r="G124" s="99">
        <v>635</v>
      </c>
      <c r="H124" s="100">
        <v>635</v>
      </c>
      <c r="I124" s="465">
        <f>H124/G124*100</f>
        <v>100</v>
      </c>
      <c r="J124" s="242">
        <f t="shared" si="16"/>
        <v>72.24118316268488</v>
      </c>
      <c r="K124" s="379"/>
      <c r="L124" s="379"/>
      <c r="M124" s="379"/>
      <c r="N124" s="379"/>
    </row>
    <row r="125" spans="1:14" s="59" customFormat="1" ht="12.75" customHeight="1">
      <c r="A125" s="104"/>
      <c r="B125" s="102">
        <v>75019</v>
      </c>
      <c r="C125" s="90"/>
      <c r="D125" s="91" t="s">
        <v>40</v>
      </c>
      <c r="E125" s="94">
        <f>SUM(E126:E127)+SUM(E134:E137)</f>
        <v>314984.1</v>
      </c>
      <c r="F125" s="93">
        <f>SUM(F126:F127)+SUM(F134:F137)</f>
        <v>324600</v>
      </c>
      <c r="G125" s="93">
        <f>SUM(G126:G127)+SUM(G134:G137)</f>
        <v>324600</v>
      </c>
      <c r="H125" s="94">
        <f>SUM(H126:H127)+SUM(H134:H136)</f>
        <v>297574.7899999999</v>
      </c>
      <c r="I125" s="464">
        <f t="shared" si="15"/>
        <v>91.67430375847194</v>
      </c>
      <c r="J125" s="227">
        <f t="shared" si="16"/>
        <v>94.47295593650598</v>
      </c>
      <c r="K125" s="379"/>
      <c r="L125" s="379"/>
      <c r="M125" s="379"/>
      <c r="N125" s="379"/>
    </row>
    <row r="126" spans="1:14" s="59" customFormat="1" ht="12.75" customHeight="1">
      <c r="A126" s="88"/>
      <c r="B126" s="95"/>
      <c r="C126" s="96">
        <v>3030</v>
      </c>
      <c r="D126" s="97" t="s">
        <v>26</v>
      </c>
      <c r="E126" s="100">
        <v>287153.22</v>
      </c>
      <c r="F126" s="99">
        <v>294300</v>
      </c>
      <c r="G126" s="99">
        <v>282300</v>
      </c>
      <c r="H126" s="100">
        <v>268765.1</v>
      </c>
      <c r="I126" s="465">
        <f t="shared" si="15"/>
        <v>95.20549061282323</v>
      </c>
      <c r="J126" s="242">
        <f t="shared" si="16"/>
        <v>93.59640821718801</v>
      </c>
      <c r="K126" s="379"/>
      <c r="L126" s="379"/>
      <c r="M126" s="379"/>
      <c r="N126" s="379"/>
    </row>
    <row r="127" spans="1:14" s="59" customFormat="1" ht="12.75" customHeight="1">
      <c r="A127" s="129"/>
      <c r="B127" s="192"/>
      <c r="C127" s="96">
        <v>4210</v>
      </c>
      <c r="D127" s="97" t="s">
        <v>7</v>
      </c>
      <c r="E127" s="100">
        <v>7734.12</v>
      </c>
      <c r="F127" s="99">
        <v>7800</v>
      </c>
      <c r="G127" s="99">
        <v>17800</v>
      </c>
      <c r="H127" s="100">
        <v>9390.22</v>
      </c>
      <c r="I127" s="465">
        <f t="shared" si="15"/>
        <v>52.75404494382022</v>
      </c>
      <c r="J127" s="242">
        <f t="shared" si="16"/>
        <v>121.41290799728992</v>
      </c>
      <c r="K127" s="379"/>
      <c r="L127" s="379"/>
      <c r="M127" s="379"/>
      <c r="N127" s="379"/>
    </row>
    <row r="128" spans="1:14" s="59" customFormat="1" ht="12.75" customHeight="1">
      <c r="A128" s="128"/>
      <c r="B128" s="128"/>
      <c r="C128" s="128"/>
      <c r="D128" s="128"/>
      <c r="E128" s="131" t="s">
        <v>501</v>
      </c>
      <c r="F128" s="130"/>
      <c r="G128" s="130"/>
      <c r="H128" s="131"/>
      <c r="I128" s="307"/>
      <c r="J128" s="307"/>
      <c r="K128" s="379"/>
      <c r="L128" s="379"/>
      <c r="M128" s="379"/>
      <c r="N128" s="379"/>
    </row>
    <row r="129" spans="1:14" s="59" customFormat="1" ht="12.75" customHeight="1">
      <c r="A129" s="128"/>
      <c r="B129" s="128"/>
      <c r="C129" s="128"/>
      <c r="D129" s="128"/>
      <c r="E129" s="131"/>
      <c r="F129" s="130"/>
      <c r="G129" s="130"/>
      <c r="H129" s="131"/>
      <c r="I129" s="307"/>
      <c r="J129" s="307"/>
      <c r="K129" s="379"/>
      <c r="L129" s="379"/>
      <c r="M129" s="379"/>
      <c r="N129" s="379"/>
    </row>
    <row r="130" spans="1:14" s="59" customFormat="1" ht="12.75" customHeight="1">
      <c r="A130" s="340"/>
      <c r="B130" s="341"/>
      <c r="C130" s="340"/>
      <c r="D130" s="342"/>
      <c r="E130" s="65" t="s">
        <v>3</v>
      </c>
      <c r="F130" s="343" t="s">
        <v>97</v>
      </c>
      <c r="G130" s="344" t="s">
        <v>98</v>
      </c>
      <c r="H130" s="65" t="s">
        <v>3</v>
      </c>
      <c r="I130" s="345" t="s">
        <v>273</v>
      </c>
      <c r="J130" s="346"/>
      <c r="K130" s="379"/>
      <c r="L130" s="379"/>
      <c r="M130" s="379"/>
      <c r="N130" s="379"/>
    </row>
    <row r="131" spans="1:14" s="59" customFormat="1" ht="12.75" customHeight="1">
      <c r="A131" s="347" t="s">
        <v>94</v>
      </c>
      <c r="B131" s="211" t="s">
        <v>95</v>
      </c>
      <c r="C131" s="347" t="s">
        <v>4</v>
      </c>
      <c r="D131" s="348" t="s">
        <v>96</v>
      </c>
      <c r="E131" s="69" t="s">
        <v>357</v>
      </c>
      <c r="F131" s="349" t="s">
        <v>99</v>
      </c>
      <c r="G131" s="350" t="s">
        <v>100</v>
      </c>
      <c r="H131" s="69" t="s">
        <v>407</v>
      </c>
      <c r="I131" s="351"/>
      <c r="J131" s="352"/>
      <c r="K131" s="379"/>
      <c r="L131" s="379"/>
      <c r="M131" s="379"/>
      <c r="N131" s="379"/>
    </row>
    <row r="132" spans="1:14" s="59" customFormat="1" ht="12.75" customHeight="1">
      <c r="A132" s="353"/>
      <c r="B132" s="354"/>
      <c r="C132" s="353"/>
      <c r="D132" s="355"/>
      <c r="E132" s="73"/>
      <c r="F132" s="356" t="s">
        <v>407</v>
      </c>
      <c r="G132" s="357" t="s">
        <v>101</v>
      </c>
      <c r="H132" s="73"/>
      <c r="I132" s="358" t="s">
        <v>102</v>
      </c>
      <c r="J132" s="359" t="s">
        <v>103</v>
      </c>
      <c r="K132" s="379"/>
      <c r="L132" s="379"/>
      <c r="M132" s="379"/>
      <c r="N132" s="379"/>
    </row>
    <row r="133" spans="1:14" s="59" customFormat="1" ht="12.75" customHeight="1">
      <c r="A133" s="74">
        <v>1</v>
      </c>
      <c r="B133" s="75">
        <v>2</v>
      </c>
      <c r="C133" s="75">
        <v>3</v>
      </c>
      <c r="D133" s="75">
        <v>4</v>
      </c>
      <c r="E133" s="360">
        <v>5</v>
      </c>
      <c r="F133" s="360">
        <v>6</v>
      </c>
      <c r="G133" s="360">
        <v>7</v>
      </c>
      <c r="H133" s="361">
        <v>8</v>
      </c>
      <c r="I133" s="362">
        <v>9</v>
      </c>
      <c r="J133" s="363">
        <v>10</v>
      </c>
      <c r="K133" s="379"/>
      <c r="L133" s="379"/>
      <c r="M133" s="379"/>
      <c r="N133" s="379"/>
    </row>
    <row r="134" spans="1:14" s="59" customFormat="1" ht="12.75" customHeight="1">
      <c r="A134" s="58"/>
      <c r="B134" s="95"/>
      <c r="C134" s="96">
        <v>4220</v>
      </c>
      <c r="D134" s="97" t="s">
        <v>239</v>
      </c>
      <c r="E134" s="100">
        <v>3510.66</v>
      </c>
      <c r="F134" s="99">
        <v>4800</v>
      </c>
      <c r="G134" s="99">
        <v>4800</v>
      </c>
      <c r="H134" s="100">
        <v>2098.99</v>
      </c>
      <c r="I134" s="465">
        <f>H134/G134*100</f>
        <v>43.72895833333333</v>
      </c>
      <c r="J134" s="242">
        <f>H134/E134*100</f>
        <v>59.78904251622201</v>
      </c>
      <c r="K134" s="379"/>
      <c r="L134" s="379"/>
      <c r="M134" s="379"/>
      <c r="N134" s="379"/>
    </row>
    <row r="135" spans="1:14" s="59" customFormat="1" ht="12.75" customHeight="1">
      <c r="A135" s="88"/>
      <c r="B135" s="95"/>
      <c r="C135" s="96">
        <v>4300</v>
      </c>
      <c r="D135" s="97" t="s">
        <v>10</v>
      </c>
      <c r="E135" s="100">
        <v>15686.1</v>
      </c>
      <c r="F135" s="99">
        <v>15700</v>
      </c>
      <c r="G135" s="99">
        <v>17700</v>
      </c>
      <c r="H135" s="100">
        <v>17320.48</v>
      </c>
      <c r="I135" s="465">
        <f>H135/G135*100</f>
        <v>97.85581920903954</v>
      </c>
      <c r="J135" s="242">
        <f>H135/E135*100</f>
        <v>110.41928841458362</v>
      </c>
      <c r="K135" s="379"/>
      <c r="L135" s="379"/>
      <c r="M135" s="379"/>
      <c r="N135" s="379"/>
    </row>
    <row r="136" spans="1:14" s="59" customFormat="1" ht="12.75" customHeight="1">
      <c r="A136" s="88"/>
      <c r="B136" s="95"/>
      <c r="C136" s="96">
        <v>4360</v>
      </c>
      <c r="D136" s="58" t="s">
        <v>322</v>
      </c>
      <c r="E136" s="100">
        <v>0</v>
      </c>
      <c r="F136" s="99">
        <v>0</v>
      </c>
      <c r="G136" s="99">
        <v>0</v>
      </c>
      <c r="H136" s="100">
        <v>0</v>
      </c>
      <c r="I136" s="465">
        <v>0</v>
      </c>
      <c r="J136" s="242">
        <v>0</v>
      </c>
      <c r="K136" s="379"/>
      <c r="L136" s="379"/>
      <c r="M136" s="379"/>
      <c r="N136" s="379"/>
    </row>
    <row r="137" spans="1:14" s="59" customFormat="1" ht="12.75" customHeight="1">
      <c r="A137" s="88"/>
      <c r="B137" s="192"/>
      <c r="C137" s="96">
        <v>4700</v>
      </c>
      <c r="D137" s="97" t="s">
        <v>136</v>
      </c>
      <c r="E137" s="100">
        <v>900</v>
      </c>
      <c r="F137" s="99">
        <v>2000</v>
      </c>
      <c r="G137" s="99">
        <v>2000</v>
      </c>
      <c r="H137" s="100">
        <v>0</v>
      </c>
      <c r="I137" s="465">
        <f>H137/G137*100</f>
        <v>0</v>
      </c>
      <c r="J137" s="242">
        <f>H137/E137*100</f>
        <v>0</v>
      </c>
      <c r="K137" s="379"/>
      <c r="L137" s="379"/>
      <c r="M137" s="379"/>
      <c r="N137" s="379"/>
    </row>
    <row r="138" spans="1:14" s="59" customFormat="1" ht="12.75" customHeight="1">
      <c r="A138" s="104"/>
      <c r="B138" s="102">
        <v>75020</v>
      </c>
      <c r="C138" s="90"/>
      <c r="D138" s="91" t="s">
        <v>41</v>
      </c>
      <c r="E138" s="227">
        <f>SUM(E140:E162)</f>
        <v>5884266.640000001</v>
      </c>
      <c r="F138" s="93">
        <f>SUM(F140:F148)+SUM(F149:F161)+F162</f>
        <v>6462488</v>
      </c>
      <c r="G138" s="93">
        <f>SUM(G140:G162)</f>
        <v>6422488</v>
      </c>
      <c r="H138" s="227">
        <f>SUM(H140:H162)</f>
        <v>6116344.4399999995</v>
      </c>
      <c r="I138" s="464">
        <f>H138/G138*100</f>
        <v>95.2332560216539</v>
      </c>
      <c r="J138" s="227">
        <f>H138/E138*100</f>
        <v>103.94403949036544</v>
      </c>
      <c r="K138" s="379"/>
      <c r="L138" s="385"/>
      <c r="M138" s="379"/>
      <c r="N138" s="379"/>
    </row>
    <row r="139" spans="1:14" s="59" customFormat="1" ht="12.75" customHeight="1">
      <c r="A139" s="104"/>
      <c r="B139" s="89"/>
      <c r="C139" s="90"/>
      <c r="D139" s="125" t="s">
        <v>185</v>
      </c>
      <c r="E139" s="127">
        <f>E162</f>
        <v>36741</v>
      </c>
      <c r="F139" s="126">
        <f>F162</f>
        <v>20000</v>
      </c>
      <c r="G139" s="126">
        <f>G162</f>
        <v>20000</v>
      </c>
      <c r="H139" s="127">
        <f>H162</f>
        <v>0</v>
      </c>
      <c r="I139" s="526">
        <f>H139/G139*100</f>
        <v>0</v>
      </c>
      <c r="J139" s="127">
        <f>H139/E139*100</f>
        <v>0</v>
      </c>
      <c r="K139" s="379"/>
      <c r="L139" s="379"/>
      <c r="M139" s="379"/>
      <c r="N139" s="379"/>
    </row>
    <row r="140" spans="1:14" s="59" customFormat="1" ht="12.75" customHeight="1">
      <c r="A140" s="104"/>
      <c r="B140" s="105"/>
      <c r="C140" s="96">
        <v>3020</v>
      </c>
      <c r="D140" s="97" t="s">
        <v>154</v>
      </c>
      <c r="E140" s="100">
        <v>57433.5</v>
      </c>
      <c r="F140" s="99">
        <v>6400</v>
      </c>
      <c r="G140" s="99">
        <v>6500</v>
      </c>
      <c r="H140" s="100">
        <v>6450.47</v>
      </c>
      <c r="I140" s="167">
        <f aca="true" t="shared" si="17" ref="I140:I162">H140/G140*100</f>
        <v>99.238</v>
      </c>
      <c r="J140" s="548">
        <f>H140/E140*100</f>
        <v>11.23119782008758</v>
      </c>
      <c r="K140" s="379"/>
      <c r="L140" s="379"/>
      <c r="M140" s="379"/>
      <c r="N140" s="379"/>
    </row>
    <row r="141" spans="1:14" s="59" customFormat="1" ht="12.75" customHeight="1">
      <c r="A141" s="88"/>
      <c r="B141" s="95"/>
      <c r="C141" s="96">
        <v>4010</v>
      </c>
      <c r="D141" s="97" t="s">
        <v>11</v>
      </c>
      <c r="E141" s="100">
        <v>3589508.6</v>
      </c>
      <c r="F141" s="99">
        <v>3978486</v>
      </c>
      <c r="G141" s="99">
        <v>3938486</v>
      </c>
      <c r="H141" s="100">
        <v>3845924.03</v>
      </c>
      <c r="I141" s="167">
        <f t="shared" si="17"/>
        <v>97.64980832736234</v>
      </c>
      <c r="J141" s="242">
        <f aca="true" t="shared" si="18" ref="J141:J147">H141/E141*100</f>
        <v>107.14346888596393</v>
      </c>
      <c r="K141" s="398"/>
      <c r="L141" s="379"/>
      <c r="M141" s="379"/>
      <c r="N141" s="379"/>
    </row>
    <row r="142" spans="1:14" s="59" customFormat="1" ht="12.75" customHeight="1">
      <c r="A142" s="88"/>
      <c r="B142" s="95"/>
      <c r="C142" s="96">
        <v>4040</v>
      </c>
      <c r="D142" s="97" t="s">
        <v>12</v>
      </c>
      <c r="E142" s="100">
        <v>285549.9</v>
      </c>
      <c r="F142" s="99">
        <v>314500</v>
      </c>
      <c r="G142" s="99">
        <v>298301</v>
      </c>
      <c r="H142" s="100">
        <v>298300.16</v>
      </c>
      <c r="I142" s="465">
        <f t="shared" si="17"/>
        <v>99.99971840523497</v>
      </c>
      <c r="J142" s="242">
        <f t="shared" si="18"/>
        <v>104.46516002982314</v>
      </c>
      <c r="K142" s="398"/>
      <c r="L142" s="379"/>
      <c r="M142" s="379"/>
      <c r="N142" s="379"/>
    </row>
    <row r="143" spans="1:14" s="59" customFormat="1" ht="12.75" customHeight="1">
      <c r="A143" s="88"/>
      <c r="B143" s="95"/>
      <c r="C143" s="96">
        <v>4110</v>
      </c>
      <c r="D143" s="97" t="s">
        <v>13</v>
      </c>
      <c r="E143" s="100">
        <v>639588.44</v>
      </c>
      <c r="F143" s="99">
        <v>707573</v>
      </c>
      <c r="G143" s="99">
        <v>707573</v>
      </c>
      <c r="H143" s="100">
        <v>670785.29</v>
      </c>
      <c r="I143" s="167">
        <f t="shared" si="17"/>
        <v>94.80086012326645</v>
      </c>
      <c r="J143" s="242">
        <f t="shared" si="18"/>
        <v>104.87764444272946</v>
      </c>
      <c r="K143" s="385"/>
      <c r="L143" s="379"/>
      <c r="M143" s="379"/>
      <c r="N143" s="379"/>
    </row>
    <row r="144" spans="1:14" s="59" customFormat="1" ht="12.75" customHeight="1">
      <c r="A144" s="88"/>
      <c r="B144" s="95"/>
      <c r="C144" s="96">
        <v>4120</v>
      </c>
      <c r="D144" s="97" t="s">
        <v>14</v>
      </c>
      <c r="E144" s="100">
        <v>70523.3</v>
      </c>
      <c r="F144" s="99">
        <v>101341</v>
      </c>
      <c r="G144" s="99">
        <v>101341</v>
      </c>
      <c r="H144" s="100">
        <v>71888.55</v>
      </c>
      <c r="I144" s="167">
        <f t="shared" si="17"/>
        <v>70.93728106097237</v>
      </c>
      <c r="J144" s="242">
        <f t="shared" si="18"/>
        <v>101.9358850195609</v>
      </c>
      <c r="K144" s="204"/>
      <c r="L144" s="379"/>
      <c r="M144" s="379"/>
      <c r="N144" s="379"/>
    </row>
    <row r="145" spans="1:14" s="59" customFormat="1" ht="12.75" customHeight="1">
      <c r="A145" s="88"/>
      <c r="B145" s="95"/>
      <c r="C145" s="96">
        <v>4170</v>
      </c>
      <c r="D145" s="97" t="s">
        <v>107</v>
      </c>
      <c r="E145" s="100">
        <v>41697.68</v>
      </c>
      <c r="F145" s="99">
        <v>10000</v>
      </c>
      <c r="G145" s="99">
        <v>26199</v>
      </c>
      <c r="H145" s="100">
        <v>16253</v>
      </c>
      <c r="I145" s="167">
        <f t="shared" si="17"/>
        <v>62.03671895873888</v>
      </c>
      <c r="J145" s="100">
        <f t="shared" si="18"/>
        <v>38.97818775528998</v>
      </c>
      <c r="K145" s="385"/>
      <c r="L145" s="379"/>
      <c r="M145" s="379"/>
      <c r="N145" s="379"/>
    </row>
    <row r="146" spans="1:14" s="59" customFormat="1" ht="12.75" customHeight="1">
      <c r="A146" s="88"/>
      <c r="B146" s="95"/>
      <c r="C146" s="96">
        <v>4210</v>
      </c>
      <c r="D146" s="97" t="s">
        <v>7</v>
      </c>
      <c r="E146" s="100">
        <v>118516.49</v>
      </c>
      <c r="F146" s="99">
        <v>159100</v>
      </c>
      <c r="G146" s="99">
        <v>159100</v>
      </c>
      <c r="H146" s="100">
        <v>149901.69</v>
      </c>
      <c r="I146" s="167">
        <f>H146/G146*100</f>
        <v>94.21853551225644</v>
      </c>
      <c r="J146" s="242">
        <f t="shared" si="18"/>
        <v>126.48171575111616</v>
      </c>
      <c r="K146" s="385"/>
      <c r="L146" s="379"/>
      <c r="M146" s="379"/>
      <c r="N146" s="379"/>
    </row>
    <row r="147" spans="1:14" s="59" customFormat="1" ht="12.75" customHeight="1">
      <c r="A147" s="88"/>
      <c r="B147" s="95"/>
      <c r="C147" s="96">
        <v>4220</v>
      </c>
      <c r="D147" s="97" t="s">
        <v>239</v>
      </c>
      <c r="E147" s="100">
        <v>7139.31</v>
      </c>
      <c r="F147" s="99">
        <v>9100</v>
      </c>
      <c r="G147" s="99">
        <v>9100</v>
      </c>
      <c r="H147" s="100">
        <v>6892.72</v>
      </c>
      <c r="I147" s="167">
        <f t="shared" si="17"/>
        <v>75.74417582417583</v>
      </c>
      <c r="J147" s="242">
        <f t="shared" si="18"/>
        <v>96.54602475589378</v>
      </c>
      <c r="K147" s="385"/>
      <c r="L147" s="379"/>
      <c r="M147" s="379"/>
      <c r="N147" s="379"/>
    </row>
    <row r="148" spans="1:14" s="59" customFormat="1" ht="12.75" customHeight="1">
      <c r="A148" s="88"/>
      <c r="B148" s="95"/>
      <c r="C148" s="96">
        <v>4240</v>
      </c>
      <c r="D148" s="97" t="s">
        <v>116</v>
      </c>
      <c r="E148" s="100">
        <v>0</v>
      </c>
      <c r="F148" s="99">
        <v>500</v>
      </c>
      <c r="G148" s="99">
        <v>500</v>
      </c>
      <c r="H148" s="100">
        <v>0</v>
      </c>
      <c r="I148" s="167">
        <f t="shared" si="17"/>
        <v>0</v>
      </c>
      <c r="J148" s="242">
        <v>0</v>
      </c>
      <c r="K148" s="385"/>
      <c r="L148" s="379"/>
      <c r="M148" s="379"/>
      <c r="N148" s="379"/>
    </row>
    <row r="149" spans="1:14" s="59" customFormat="1" ht="12.75" customHeight="1">
      <c r="A149" s="88"/>
      <c r="B149" s="95"/>
      <c r="C149" s="96">
        <v>4260</v>
      </c>
      <c r="D149" s="97" t="s">
        <v>15</v>
      </c>
      <c r="E149" s="100">
        <v>79639.74</v>
      </c>
      <c r="F149" s="99">
        <v>91200</v>
      </c>
      <c r="G149" s="99">
        <v>91200</v>
      </c>
      <c r="H149" s="100">
        <v>78153.82</v>
      </c>
      <c r="I149" s="167">
        <f t="shared" si="17"/>
        <v>85.69497807017544</v>
      </c>
      <c r="J149" s="242">
        <f>H149/E149*100</f>
        <v>98.13419782636157</v>
      </c>
      <c r="K149" s="385"/>
      <c r="L149" s="379"/>
      <c r="M149" s="379"/>
      <c r="N149" s="379"/>
    </row>
    <row r="150" spans="1:14" s="59" customFormat="1" ht="12.75" customHeight="1">
      <c r="A150" s="88"/>
      <c r="B150" s="95"/>
      <c r="C150" s="96">
        <v>4270</v>
      </c>
      <c r="D150" s="97" t="s">
        <v>27</v>
      </c>
      <c r="E150" s="100">
        <v>8671.48</v>
      </c>
      <c r="F150" s="99">
        <v>53724</v>
      </c>
      <c r="G150" s="99">
        <v>43624</v>
      </c>
      <c r="H150" s="100">
        <v>7542.31</v>
      </c>
      <c r="I150" s="167">
        <f t="shared" si="17"/>
        <v>17.289359068402714</v>
      </c>
      <c r="J150" s="242">
        <f>H150/E150*100</f>
        <v>86.97834741013068</v>
      </c>
      <c r="K150" s="385"/>
      <c r="L150" s="379"/>
      <c r="M150" s="379"/>
      <c r="N150" s="379"/>
    </row>
    <row r="151" spans="1:14" s="59" customFormat="1" ht="12.75" customHeight="1">
      <c r="A151" s="88"/>
      <c r="B151" s="95"/>
      <c r="C151" s="96">
        <v>4280</v>
      </c>
      <c r="D151" s="97" t="s">
        <v>87</v>
      </c>
      <c r="E151" s="100">
        <v>1655</v>
      </c>
      <c r="F151" s="99">
        <v>3200</v>
      </c>
      <c r="G151" s="99">
        <v>3200</v>
      </c>
      <c r="H151" s="100">
        <v>2614</v>
      </c>
      <c r="I151" s="167">
        <f t="shared" si="17"/>
        <v>81.6875</v>
      </c>
      <c r="J151" s="242">
        <f>H151/E151*100</f>
        <v>157.94561933534743</v>
      </c>
      <c r="K151" s="385"/>
      <c r="L151" s="379"/>
      <c r="M151" s="379"/>
      <c r="N151" s="379"/>
    </row>
    <row r="152" spans="1:14" s="59" customFormat="1" ht="12.75" customHeight="1">
      <c r="A152" s="88"/>
      <c r="B152" s="95"/>
      <c r="C152" s="96">
        <v>4300</v>
      </c>
      <c r="D152" s="97" t="s">
        <v>10</v>
      </c>
      <c r="E152" s="100">
        <v>739347.4</v>
      </c>
      <c r="F152" s="99">
        <v>741850</v>
      </c>
      <c r="G152" s="99">
        <v>752147</v>
      </c>
      <c r="H152" s="100">
        <v>748069.53</v>
      </c>
      <c r="I152" s="167">
        <f t="shared" si="17"/>
        <v>99.4578892158049</v>
      </c>
      <c r="J152" s="242">
        <f>H152/E152*100</f>
        <v>101.17970658989266</v>
      </c>
      <c r="K152" s="385"/>
      <c r="L152" s="379"/>
      <c r="M152" s="379"/>
      <c r="N152" s="379"/>
    </row>
    <row r="153" spans="1:14" s="59" customFormat="1" ht="12.75" customHeight="1">
      <c r="A153" s="88"/>
      <c r="B153" s="95"/>
      <c r="C153" s="218">
        <v>4360</v>
      </c>
      <c r="D153" s="58" t="s">
        <v>322</v>
      </c>
      <c r="E153" s="173">
        <v>37349.58</v>
      </c>
      <c r="F153" s="220">
        <v>49200</v>
      </c>
      <c r="G153" s="220">
        <v>47200</v>
      </c>
      <c r="H153" s="173">
        <v>35914.52</v>
      </c>
      <c r="I153" s="167">
        <f t="shared" si="17"/>
        <v>76.09008474576271</v>
      </c>
      <c r="J153" s="242">
        <f>H153/E153*100</f>
        <v>96.15776134564297</v>
      </c>
      <c r="K153" s="385"/>
      <c r="L153" s="379"/>
      <c r="M153" s="379"/>
      <c r="N153" s="379"/>
    </row>
    <row r="154" spans="1:14" s="59" customFormat="1" ht="12.75" customHeight="1">
      <c r="A154" s="88"/>
      <c r="B154" s="95"/>
      <c r="C154" s="218">
        <v>4380</v>
      </c>
      <c r="D154" s="58" t="s">
        <v>143</v>
      </c>
      <c r="E154" s="173">
        <v>0</v>
      </c>
      <c r="F154" s="220">
        <v>4200</v>
      </c>
      <c r="G154" s="220">
        <v>4200</v>
      </c>
      <c r="H154" s="173">
        <v>0</v>
      </c>
      <c r="I154" s="167">
        <f t="shared" si="17"/>
        <v>0</v>
      </c>
      <c r="J154" s="242">
        <v>0</v>
      </c>
      <c r="K154" s="385"/>
      <c r="L154" s="379"/>
      <c r="M154" s="379"/>
      <c r="N154" s="379"/>
    </row>
    <row r="155" spans="1:14" s="59" customFormat="1" ht="12.75" customHeight="1">
      <c r="A155" s="88"/>
      <c r="B155" s="95"/>
      <c r="C155" s="218">
        <v>4390</v>
      </c>
      <c r="D155" s="58" t="s">
        <v>196</v>
      </c>
      <c r="E155" s="173">
        <v>0</v>
      </c>
      <c r="F155" s="220">
        <v>31100</v>
      </c>
      <c r="G155" s="220">
        <v>31100</v>
      </c>
      <c r="H155" s="173">
        <v>24600</v>
      </c>
      <c r="I155" s="167">
        <f t="shared" si="17"/>
        <v>79.09967845659163</v>
      </c>
      <c r="J155" s="242">
        <v>0</v>
      </c>
      <c r="K155" s="385"/>
      <c r="L155" s="379"/>
      <c r="M155" s="379"/>
      <c r="N155" s="379"/>
    </row>
    <row r="156" spans="1:14" s="59" customFormat="1" ht="12.75" customHeight="1">
      <c r="A156" s="88"/>
      <c r="B156" s="95"/>
      <c r="C156" s="96">
        <v>4410</v>
      </c>
      <c r="D156" s="97" t="s">
        <v>16</v>
      </c>
      <c r="E156" s="100">
        <v>7487.52</v>
      </c>
      <c r="F156" s="99">
        <v>11550</v>
      </c>
      <c r="G156" s="99">
        <v>11550</v>
      </c>
      <c r="H156" s="100">
        <v>10397.02</v>
      </c>
      <c r="I156" s="167">
        <f t="shared" si="17"/>
        <v>90.01748917748918</v>
      </c>
      <c r="J156" s="242">
        <f aca="true" t="shared" si="19" ref="J156:J162">H156/E156*100</f>
        <v>138.85799303374148</v>
      </c>
      <c r="K156" s="385"/>
      <c r="L156" s="379"/>
      <c r="M156" s="379"/>
      <c r="N156" s="379"/>
    </row>
    <row r="157" spans="1:14" s="59" customFormat="1" ht="12.75" customHeight="1">
      <c r="A157" s="88"/>
      <c r="B157" s="95"/>
      <c r="C157" s="218">
        <v>4420</v>
      </c>
      <c r="D157" s="58" t="s">
        <v>165</v>
      </c>
      <c r="E157" s="173">
        <v>2244.58</v>
      </c>
      <c r="F157" s="220">
        <v>7950</v>
      </c>
      <c r="G157" s="220">
        <v>6950</v>
      </c>
      <c r="H157" s="173">
        <v>1009</v>
      </c>
      <c r="I157" s="167">
        <f t="shared" si="17"/>
        <v>14.517985611510792</v>
      </c>
      <c r="J157" s="242">
        <f t="shared" si="19"/>
        <v>44.95273057765819</v>
      </c>
      <c r="K157" s="385"/>
      <c r="L157" s="379"/>
      <c r="M157" s="379"/>
      <c r="N157" s="379"/>
    </row>
    <row r="158" spans="1:14" s="59" customFormat="1" ht="12.75" customHeight="1">
      <c r="A158" s="88"/>
      <c r="B158" s="95"/>
      <c r="C158" s="96">
        <v>4430</v>
      </c>
      <c r="D158" s="97" t="s">
        <v>28</v>
      </c>
      <c r="E158" s="100">
        <v>24946</v>
      </c>
      <c r="F158" s="99">
        <v>27050</v>
      </c>
      <c r="G158" s="99">
        <v>27050</v>
      </c>
      <c r="H158" s="100">
        <v>24727.8</v>
      </c>
      <c r="I158" s="167">
        <f t="shared" si="17"/>
        <v>91.41515711645101</v>
      </c>
      <c r="J158" s="242">
        <f t="shared" si="19"/>
        <v>99.12531067104946</v>
      </c>
      <c r="K158" s="385"/>
      <c r="L158" s="379"/>
      <c r="M158" s="379"/>
      <c r="N158" s="379"/>
    </row>
    <row r="159" spans="1:14" s="59" customFormat="1" ht="12.75" customHeight="1">
      <c r="A159" s="88"/>
      <c r="B159" s="95"/>
      <c r="C159" s="96">
        <v>4440</v>
      </c>
      <c r="D159" s="97" t="s">
        <v>17</v>
      </c>
      <c r="E159" s="100">
        <v>90410.53</v>
      </c>
      <c r="F159" s="99">
        <v>90304</v>
      </c>
      <c r="G159" s="99">
        <v>90007</v>
      </c>
      <c r="H159" s="100">
        <v>90007</v>
      </c>
      <c r="I159" s="465">
        <f t="shared" si="17"/>
        <v>100</v>
      </c>
      <c r="J159" s="242">
        <f t="shared" si="19"/>
        <v>99.55366924627032</v>
      </c>
      <c r="K159" s="385"/>
      <c r="L159" s="379"/>
      <c r="M159" s="379"/>
      <c r="N159" s="379"/>
    </row>
    <row r="160" spans="1:14" s="59" customFormat="1" ht="12.75" customHeight="1">
      <c r="A160" s="88"/>
      <c r="B160" s="95"/>
      <c r="C160" s="96">
        <v>4610</v>
      </c>
      <c r="D160" s="97" t="s">
        <v>114</v>
      </c>
      <c r="E160" s="100">
        <v>4957.36</v>
      </c>
      <c r="F160" s="99">
        <v>3060</v>
      </c>
      <c r="G160" s="99">
        <v>6060</v>
      </c>
      <c r="H160" s="100">
        <v>4783</v>
      </c>
      <c r="I160" s="167">
        <f t="shared" si="17"/>
        <v>78.92739273927393</v>
      </c>
      <c r="J160" s="242">
        <f t="shared" si="19"/>
        <v>96.48280536414543</v>
      </c>
      <c r="K160" s="379"/>
      <c r="L160" s="379"/>
      <c r="M160" s="379"/>
      <c r="N160" s="379"/>
    </row>
    <row r="161" spans="1:14" s="59" customFormat="1" ht="12.75" customHeight="1">
      <c r="A161" s="88"/>
      <c r="B161" s="95"/>
      <c r="C161" s="96">
        <v>4700</v>
      </c>
      <c r="D161" s="97" t="s">
        <v>136</v>
      </c>
      <c r="E161" s="100">
        <v>40859.23</v>
      </c>
      <c r="F161" s="99">
        <v>41100</v>
      </c>
      <c r="G161" s="99">
        <v>41100</v>
      </c>
      <c r="H161" s="100">
        <v>22130.53</v>
      </c>
      <c r="I161" s="167">
        <f t="shared" si="17"/>
        <v>53.84557177615571</v>
      </c>
      <c r="J161" s="242">
        <f t="shared" si="19"/>
        <v>54.162866015830446</v>
      </c>
      <c r="K161" s="379"/>
      <c r="L161" s="379"/>
      <c r="M161" s="379"/>
      <c r="N161" s="379"/>
    </row>
    <row r="162" spans="1:14" s="59" customFormat="1" ht="12.75" customHeight="1">
      <c r="A162" s="88"/>
      <c r="B162" s="95"/>
      <c r="C162" s="96">
        <v>6060</v>
      </c>
      <c r="D162" s="110" t="s">
        <v>32</v>
      </c>
      <c r="E162" s="100">
        <v>36741</v>
      </c>
      <c r="F162" s="99">
        <v>20000</v>
      </c>
      <c r="G162" s="99">
        <v>20000</v>
      </c>
      <c r="H162" s="100">
        <v>0</v>
      </c>
      <c r="I162" s="167">
        <f t="shared" si="17"/>
        <v>0</v>
      </c>
      <c r="J162" s="242">
        <f t="shared" si="19"/>
        <v>0</v>
      </c>
      <c r="K162" s="379"/>
      <c r="L162" s="379"/>
      <c r="M162" s="379"/>
      <c r="N162" s="379"/>
    </row>
    <row r="163" spans="1:14" s="59" customFormat="1" ht="12.75" customHeight="1">
      <c r="A163" s="88"/>
      <c r="B163" s="102">
        <v>75023</v>
      </c>
      <c r="C163" s="90"/>
      <c r="D163" s="91" t="s">
        <v>241</v>
      </c>
      <c r="E163" s="94">
        <f>E169</f>
        <v>37000</v>
      </c>
      <c r="F163" s="93">
        <v>0</v>
      </c>
      <c r="G163" s="93">
        <f>G169</f>
        <v>0</v>
      </c>
      <c r="H163" s="94">
        <f>H169</f>
        <v>0</v>
      </c>
      <c r="I163" s="167">
        <v>0</v>
      </c>
      <c r="J163" s="227">
        <v>0</v>
      </c>
      <c r="K163" s="379"/>
      <c r="L163" s="379"/>
      <c r="M163" s="379"/>
      <c r="N163" s="379"/>
    </row>
    <row r="164" spans="1:14" s="59" customFormat="1" ht="12.75" customHeight="1">
      <c r="A164" s="88"/>
      <c r="B164" s="89"/>
      <c r="C164" s="90"/>
      <c r="D164" s="125" t="s">
        <v>185</v>
      </c>
      <c r="E164" s="127">
        <f>E169</f>
        <v>37000</v>
      </c>
      <c r="F164" s="126">
        <v>0</v>
      </c>
      <c r="G164" s="126">
        <f>G169</f>
        <v>0</v>
      </c>
      <c r="H164" s="127">
        <f>H169</f>
        <v>0</v>
      </c>
      <c r="I164" s="167">
        <v>0</v>
      </c>
      <c r="J164" s="127">
        <v>0</v>
      </c>
      <c r="K164" s="379"/>
      <c r="L164" s="379"/>
      <c r="M164" s="379"/>
      <c r="N164" s="379"/>
    </row>
    <row r="165" spans="1:14" s="59" customFormat="1" ht="12.75" customHeight="1">
      <c r="A165" s="88"/>
      <c r="B165" s="95"/>
      <c r="C165" s="96">
        <v>6300</v>
      </c>
      <c r="D165" s="97" t="s">
        <v>160</v>
      </c>
      <c r="E165" s="100"/>
      <c r="F165" s="99"/>
      <c r="G165" s="99"/>
      <c r="H165" s="100"/>
      <c r="I165" s="465"/>
      <c r="J165" s="242"/>
      <c r="K165" s="379"/>
      <c r="L165" s="379"/>
      <c r="M165" s="379"/>
      <c r="N165" s="379"/>
    </row>
    <row r="166" spans="1:14" s="59" customFormat="1" ht="12.75" customHeight="1">
      <c r="A166" s="88"/>
      <c r="B166" s="95"/>
      <c r="C166" s="96"/>
      <c r="D166" s="97" t="s">
        <v>161</v>
      </c>
      <c r="E166" s="100"/>
      <c r="F166" s="99"/>
      <c r="G166" s="99"/>
      <c r="H166" s="100"/>
      <c r="I166" s="465"/>
      <c r="J166" s="242"/>
      <c r="K166" s="379"/>
      <c r="L166" s="379"/>
      <c r="M166" s="379"/>
      <c r="N166" s="379"/>
    </row>
    <row r="167" spans="1:14" s="59" customFormat="1" ht="12.75" customHeight="1">
      <c r="A167" s="88"/>
      <c r="B167" s="95"/>
      <c r="C167" s="96"/>
      <c r="D167" s="97" t="s">
        <v>162</v>
      </c>
      <c r="E167" s="100"/>
      <c r="F167" s="99"/>
      <c r="G167" s="99"/>
      <c r="H167" s="100"/>
      <c r="I167" s="465"/>
      <c r="J167" s="242"/>
      <c r="K167" s="379"/>
      <c r="L167" s="379"/>
      <c r="M167" s="379"/>
      <c r="N167" s="379"/>
    </row>
    <row r="168" spans="1:14" s="59" customFormat="1" ht="12.75" customHeight="1">
      <c r="A168" s="88"/>
      <c r="B168" s="95"/>
      <c r="C168" s="96"/>
      <c r="D168" s="97" t="s">
        <v>163</v>
      </c>
      <c r="E168" s="100"/>
      <c r="F168" s="99"/>
      <c r="G168" s="99"/>
      <c r="H168" s="100"/>
      <c r="I168" s="465"/>
      <c r="J168" s="242"/>
      <c r="K168" s="379"/>
      <c r="L168" s="379"/>
      <c r="M168" s="379"/>
      <c r="N168" s="379"/>
    </row>
    <row r="169" spans="1:15" s="59" customFormat="1" ht="12.75" customHeight="1">
      <c r="A169" s="88"/>
      <c r="B169" s="95"/>
      <c r="C169" s="96"/>
      <c r="D169" s="97" t="s">
        <v>164</v>
      </c>
      <c r="E169" s="100">
        <v>37000</v>
      </c>
      <c r="F169" s="99">
        <v>0</v>
      </c>
      <c r="G169" s="99">
        <v>0</v>
      </c>
      <c r="H169" s="100">
        <v>0</v>
      </c>
      <c r="I169" s="465">
        <v>0</v>
      </c>
      <c r="J169" s="242">
        <v>0</v>
      </c>
      <c r="K169" s="379"/>
      <c r="L169" s="379"/>
      <c r="M169" s="379"/>
      <c r="N169" s="379"/>
      <c r="O169" s="59" t="s">
        <v>365</v>
      </c>
    </row>
    <row r="170" spans="1:14" s="59" customFormat="1" ht="12.75" customHeight="1">
      <c r="A170" s="104"/>
      <c r="B170" s="102">
        <v>75045</v>
      </c>
      <c r="C170" s="90"/>
      <c r="D170" s="91" t="s">
        <v>173</v>
      </c>
      <c r="E170" s="94">
        <f>SUM(E171:E172)+SUM(E173:E178)</f>
        <v>23000</v>
      </c>
      <c r="F170" s="93">
        <f>SUM(F171:F172)+SUM(F173:F178)</f>
        <v>23500</v>
      </c>
      <c r="G170" s="93">
        <f>SUM(G171:G172)+SUM(G173:G178)</f>
        <v>23000</v>
      </c>
      <c r="H170" s="94">
        <f>SUM(H171:H172)+SUM(H173:H178)</f>
        <v>23000</v>
      </c>
      <c r="I170" s="464">
        <f aca="true" t="shared" si="20" ref="I170:I175">H170/G170*100</f>
        <v>100</v>
      </c>
      <c r="J170" s="227">
        <f aca="true" t="shared" si="21" ref="J170:J175">H170/E170*100</f>
        <v>100</v>
      </c>
      <c r="K170" s="379"/>
      <c r="L170" s="379"/>
      <c r="M170" s="379"/>
      <c r="N170" s="379"/>
    </row>
    <row r="171" spans="1:14" s="59" customFormat="1" ht="12.75" customHeight="1">
      <c r="A171" s="88"/>
      <c r="B171" s="95"/>
      <c r="C171" s="96">
        <v>3030</v>
      </c>
      <c r="D171" s="97" t="s">
        <v>26</v>
      </c>
      <c r="E171" s="100">
        <v>5880</v>
      </c>
      <c r="F171" s="99">
        <v>6000</v>
      </c>
      <c r="G171" s="99">
        <v>5460</v>
      </c>
      <c r="H171" s="100">
        <v>5460</v>
      </c>
      <c r="I171" s="465">
        <f t="shared" si="20"/>
        <v>100</v>
      </c>
      <c r="J171" s="242">
        <f t="shared" si="21"/>
        <v>92.85714285714286</v>
      </c>
      <c r="K171" s="379"/>
      <c r="L171" s="379"/>
      <c r="M171" s="379"/>
      <c r="N171" s="379"/>
    </row>
    <row r="172" spans="1:14" s="59" customFormat="1" ht="12.75" customHeight="1">
      <c r="A172" s="88"/>
      <c r="B172" s="95"/>
      <c r="C172" s="96">
        <v>4110</v>
      </c>
      <c r="D172" s="97" t="s">
        <v>13</v>
      </c>
      <c r="E172" s="100">
        <v>1026</v>
      </c>
      <c r="F172" s="99">
        <v>1100</v>
      </c>
      <c r="G172" s="99">
        <v>1077</v>
      </c>
      <c r="H172" s="100">
        <v>1077.3</v>
      </c>
      <c r="I172" s="465">
        <f t="shared" si="20"/>
        <v>100.02785515320333</v>
      </c>
      <c r="J172" s="242">
        <f t="shared" si="21"/>
        <v>105</v>
      </c>
      <c r="K172" s="379"/>
      <c r="L172" s="379"/>
      <c r="M172" s="379"/>
      <c r="N172" s="379"/>
    </row>
    <row r="173" spans="1:14" s="59" customFormat="1" ht="12.75" customHeight="1">
      <c r="A173" s="88"/>
      <c r="B173" s="95"/>
      <c r="C173" s="96">
        <v>4120</v>
      </c>
      <c r="D173" s="97" t="s">
        <v>14</v>
      </c>
      <c r="E173" s="100">
        <v>147</v>
      </c>
      <c r="F173" s="99">
        <v>200</v>
      </c>
      <c r="G173" s="99">
        <v>154</v>
      </c>
      <c r="H173" s="100">
        <v>154.35</v>
      </c>
      <c r="I173" s="465">
        <f t="shared" si="20"/>
        <v>100.22727272727272</v>
      </c>
      <c r="J173" s="242">
        <f t="shared" si="21"/>
        <v>105</v>
      </c>
      <c r="K173" s="398"/>
      <c r="L173" s="379"/>
      <c r="M173" s="379"/>
      <c r="N173" s="379"/>
    </row>
    <row r="174" spans="1:14" s="59" customFormat="1" ht="12.75" customHeight="1">
      <c r="A174" s="88"/>
      <c r="B174" s="95"/>
      <c r="C174" s="96">
        <v>4170</v>
      </c>
      <c r="D174" s="97" t="s">
        <v>11</v>
      </c>
      <c r="E174" s="100">
        <v>9700</v>
      </c>
      <c r="F174" s="99">
        <v>9700</v>
      </c>
      <c r="G174" s="99">
        <v>10200</v>
      </c>
      <c r="H174" s="100">
        <v>10200</v>
      </c>
      <c r="I174" s="465">
        <f t="shared" si="20"/>
        <v>100</v>
      </c>
      <c r="J174" s="242">
        <f t="shared" si="21"/>
        <v>105.15463917525774</v>
      </c>
      <c r="K174" s="379"/>
      <c r="L174" s="379"/>
      <c r="M174" s="379"/>
      <c r="N174" s="379"/>
    </row>
    <row r="175" spans="1:14" s="59" customFormat="1" ht="12.75" customHeight="1">
      <c r="A175" s="88"/>
      <c r="B175" s="95"/>
      <c r="C175" s="96">
        <v>4210</v>
      </c>
      <c r="D175" s="97" t="s">
        <v>7</v>
      </c>
      <c r="E175" s="100">
        <v>5434.49</v>
      </c>
      <c r="F175" s="99">
        <v>5100</v>
      </c>
      <c r="G175" s="99">
        <v>5614</v>
      </c>
      <c r="H175" s="100">
        <v>5613.35</v>
      </c>
      <c r="I175" s="465">
        <f t="shared" si="20"/>
        <v>99.98842180263627</v>
      </c>
      <c r="J175" s="242">
        <f t="shared" si="21"/>
        <v>103.29120119827253</v>
      </c>
      <c r="K175" s="398"/>
      <c r="L175" s="379"/>
      <c r="M175" s="379"/>
      <c r="N175" s="379"/>
    </row>
    <row r="176" spans="1:14" s="59" customFormat="1" ht="12.75" customHeight="1">
      <c r="A176" s="88"/>
      <c r="B176" s="95"/>
      <c r="C176" s="96">
        <v>4280</v>
      </c>
      <c r="D176" s="97" t="s">
        <v>87</v>
      </c>
      <c r="E176" s="100">
        <v>0</v>
      </c>
      <c r="F176" s="99">
        <v>500</v>
      </c>
      <c r="G176" s="99">
        <v>0</v>
      </c>
      <c r="H176" s="100">
        <v>0</v>
      </c>
      <c r="I176" s="465">
        <v>0</v>
      </c>
      <c r="J176" s="242">
        <v>0</v>
      </c>
      <c r="K176" s="379"/>
      <c r="L176" s="379"/>
      <c r="M176" s="379"/>
      <c r="N176" s="379"/>
    </row>
    <row r="177" spans="1:14" s="59" customFormat="1" ht="12.75" customHeight="1">
      <c r="A177" s="88"/>
      <c r="B177" s="95"/>
      <c r="C177" s="96">
        <v>4300</v>
      </c>
      <c r="D177" s="97" t="s">
        <v>10</v>
      </c>
      <c r="E177" s="100">
        <v>15.01</v>
      </c>
      <c r="F177" s="99">
        <v>100</v>
      </c>
      <c r="G177" s="99">
        <v>0</v>
      </c>
      <c r="H177" s="100">
        <v>0</v>
      </c>
      <c r="I177" s="465">
        <v>0</v>
      </c>
      <c r="J177" s="242">
        <v>0</v>
      </c>
      <c r="K177" s="379"/>
      <c r="L177" s="379"/>
      <c r="M177" s="379"/>
      <c r="N177" s="379"/>
    </row>
    <row r="178" spans="1:14" s="59" customFormat="1" ht="12.75" customHeight="1">
      <c r="A178" s="88"/>
      <c r="B178" s="192"/>
      <c r="C178" s="96">
        <v>4410</v>
      </c>
      <c r="D178" s="97" t="s">
        <v>16</v>
      </c>
      <c r="E178" s="100">
        <v>797.5</v>
      </c>
      <c r="F178" s="99">
        <v>800</v>
      </c>
      <c r="G178" s="99">
        <v>495</v>
      </c>
      <c r="H178" s="100">
        <v>495</v>
      </c>
      <c r="I178" s="465">
        <f>H178/G178*100</f>
        <v>100</v>
      </c>
      <c r="J178" s="242">
        <f>H178/E178*100</f>
        <v>62.06896551724138</v>
      </c>
      <c r="K178" s="379"/>
      <c r="L178" s="379"/>
      <c r="M178" s="379"/>
      <c r="N178" s="379"/>
    </row>
    <row r="179" spans="1:14" s="59" customFormat="1" ht="12.75" customHeight="1">
      <c r="A179" s="88"/>
      <c r="B179" s="102">
        <v>75075</v>
      </c>
      <c r="C179" s="90"/>
      <c r="D179" s="91" t="s">
        <v>117</v>
      </c>
      <c r="E179" s="94">
        <f>SUM(E184:E189)+E183</f>
        <v>104876.41</v>
      </c>
      <c r="F179" s="93">
        <f>SUM(F184:F187)+SUM(F188:F189)</f>
        <v>212000</v>
      </c>
      <c r="G179" s="93">
        <f>SUM(G184:G189)+G183+G198</f>
        <v>202006</v>
      </c>
      <c r="H179" s="94">
        <f>SUM(H181:H189)+H198</f>
        <v>150046.88</v>
      </c>
      <c r="I179" s="464">
        <f>H179/G179*100</f>
        <v>74.27842737344436</v>
      </c>
      <c r="J179" s="227">
        <f>H179/E179*100</f>
        <v>143.07019090375042</v>
      </c>
      <c r="K179" s="379"/>
      <c r="L179" s="379"/>
      <c r="M179" s="379"/>
      <c r="N179" s="379"/>
    </row>
    <row r="180" spans="1:14" s="59" customFormat="1" ht="12.75" customHeight="1">
      <c r="A180" s="88"/>
      <c r="B180" s="89"/>
      <c r="C180" s="90"/>
      <c r="D180" s="125" t="s">
        <v>185</v>
      </c>
      <c r="E180" s="127">
        <v>0</v>
      </c>
      <c r="F180" s="126">
        <v>0</v>
      </c>
      <c r="G180" s="126">
        <v>0</v>
      </c>
      <c r="H180" s="127">
        <v>0</v>
      </c>
      <c r="I180" s="526">
        <v>0</v>
      </c>
      <c r="J180" s="127">
        <v>0</v>
      </c>
      <c r="K180" s="379"/>
      <c r="L180" s="379"/>
      <c r="M180" s="379"/>
      <c r="N180" s="379"/>
    </row>
    <row r="181" spans="1:14" s="59" customFormat="1" ht="12.75" customHeight="1">
      <c r="A181" s="88"/>
      <c r="B181" s="89"/>
      <c r="C181" s="96">
        <v>2830</v>
      </c>
      <c r="D181" s="97" t="s">
        <v>366</v>
      </c>
      <c r="E181" s="217"/>
      <c r="F181" s="241"/>
      <c r="G181" s="241"/>
      <c r="H181" s="217"/>
      <c r="I181" s="170"/>
      <c r="J181" s="217"/>
      <c r="K181" s="379"/>
      <c r="L181" s="379"/>
      <c r="M181" s="379"/>
      <c r="N181" s="379"/>
    </row>
    <row r="182" spans="1:14" s="59" customFormat="1" ht="12.75" customHeight="1">
      <c r="A182" s="88"/>
      <c r="B182" s="89"/>
      <c r="C182" s="96"/>
      <c r="D182" s="97" t="s">
        <v>367</v>
      </c>
      <c r="E182" s="217"/>
      <c r="F182" s="241"/>
      <c r="G182" s="241"/>
      <c r="H182" s="217"/>
      <c r="I182" s="170"/>
      <c r="J182" s="217"/>
      <c r="K182" s="379"/>
      <c r="L182" s="379"/>
      <c r="M182" s="379"/>
      <c r="N182" s="379"/>
    </row>
    <row r="183" spans="1:14" s="59" customFormat="1" ht="12.75" customHeight="1">
      <c r="A183" s="88"/>
      <c r="B183" s="89"/>
      <c r="C183" s="96"/>
      <c r="D183" s="97" t="s">
        <v>368</v>
      </c>
      <c r="E183" s="100">
        <v>9977.96</v>
      </c>
      <c r="F183" s="99">
        <v>0</v>
      </c>
      <c r="G183" s="99">
        <v>0</v>
      </c>
      <c r="H183" s="100">
        <v>0</v>
      </c>
      <c r="I183" s="167">
        <v>0</v>
      </c>
      <c r="J183" s="100">
        <v>0</v>
      </c>
      <c r="K183" s="379"/>
      <c r="L183" s="379"/>
      <c r="M183" s="379"/>
      <c r="N183" s="379"/>
    </row>
    <row r="184" spans="1:14" s="59" customFormat="1" ht="12.75" customHeight="1">
      <c r="A184" s="88"/>
      <c r="B184" s="89"/>
      <c r="C184" s="96">
        <v>4170</v>
      </c>
      <c r="D184" s="97" t="s">
        <v>265</v>
      </c>
      <c r="E184" s="100">
        <v>0</v>
      </c>
      <c r="F184" s="99">
        <v>4000</v>
      </c>
      <c r="G184" s="99">
        <v>4000</v>
      </c>
      <c r="H184" s="100">
        <v>0</v>
      </c>
      <c r="I184" s="465">
        <f aca="true" t="shared" si="22" ref="I184:I202">H184/G184*100</f>
        <v>0</v>
      </c>
      <c r="J184" s="242">
        <v>0</v>
      </c>
      <c r="K184" s="379"/>
      <c r="L184" s="379"/>
      <c r="M184" s="379"/>
      <c r="N184" s="379"/>
    </row>
    <row r="185" spans="1:14" s="59" customFormat="1" ht="12.75" customHeight="1">
      <c r="A185" s="88"/>
      <c r="B185" s="95"/>
      <c r="C185" s="96">
        <v>4210</v>
      </c>
      <c r="D185" s="97" t="s">
        <v>7</v>
      </c>
      <c r="E185" s="100">
        <v>38479.68</v>
      </c>
      <c r="F185" s="99">
        <v>81000</v>
      </c>
      <c r="G185" s="99">
        <v>65500</v>
      </c>
      <c r="H185" s="100">
        <v>35620.89</v>
      </c>
      <c r="I185" s="465">
        <f t="shared" si="22"/>
        <v>54.383038167938935</v>
      </c>
      <c r="J185" s="242">
        <f>H185/E185*100</f>
        <v>92.57065027567796</v>
      </c>
      <c r="K185" s="379"/>
      <c r="L185" s="379"/>
      <c r="M185" s="379"/>
      <c r="N185" s="379"/>
    </row>
    <row r="186" spans="1:14" s="59" customFormat="1" ht="12.75" customHeight="1">
      <c r="A186" s="88"/>
      <c r="B186" s="95"/>
      <c r="C186" s="96">
        <v>4220</v>
      </c>
      <c r="D186" s="97" t="s">
        <v>502</v>
      </c>
      <c r="E186" s="100">
        <v>0</v>
      </c>
      <c r="F186" s="99">
        <v>0</v>
      </c>
      <c r="G186" s="99">
        <v>4000</v>
      </c>
      <c r="H186" s="100">
        <v>2366.95</v>
      </c>
      <c r="I186" s="465">
        <f t="shared" si="22"/>
        <v>59.17374999999999</v>
      </c>
      <c r="J186" s="242">
        <v>0</v>
      </c>
      <c r="K186" s="379"/>
      <c r="L186" s="379"/>
      <c r="M186" s="379"/>
      <c r="N186" s="379"/>
    </row>
    <row r="187" spans="1:14" s="59" customFormat="1" ht="12.75" customHeight="1">
      <c r="A187" s="88"/>
      <c r="B187" s="95"/>
      <c r="C187" s="96">
        <v>4300</v>
      </c>
      <c r="D187" s="97" t="s">
        <v>10</v>
      </c>
      <c r="E187" s="100">
        <v>17563.17</v>
      </c>
      <c r="F187" s="99">
        <v>70000</v>
      </c>
      <c r="G187" s="99">
        <v>40429</v>
      </c>
      <c r="H187" s="100">
        <v>36224.1</v>
      </c>
      <c r="I187" s="465">
        <f t="shared" si="22"/>
        <v>89.5992975339484</v>
      </c>
      <c r="J187" s="242">
        <f>H187/E187*100</f>
        <v>206.2503522997272</v>
      </c>
      <c r="K187" s="379"/>
      <c r="L187" s="379"/>
      <c r="M187" s="379"/>
      <c r="N187" s="379"/>
    </row>
    <row r="188" spans="1:14" s="59" customFormat="1" ht="12.75" customHeight="1">
      <c r="A188" s="88"/>
      <c r="B188" s="95"/>
      <c r="C188" s="96">
        <v>4430</v>
      </c>
      <c r="D188" s="97" t="s">
        <v>28</v>
      </c>
      <c r="E188" s="100">
        <v>37205.6</v>
      </c>
      <c r="F188" s="99">
        <v>55000</v>
      </c>
      <c r="G188" s="99">
        <v>51000</v>
      </c>
      <c r="H188" s="100">
        <v>40045.48</v>
      </c>
      <c r="I188" s="465">
        <f t="shared" si="22"/>
        <v>78.52054901960786</v>
      </c>
      <c r="J188" s="242">
        <f>H188/E188*100</f>
        <v>107.63293697722925</v>
      </c>
      <c r="K188" s="379"/>
      <c r="L188" s="379"/>
      <c r="M188" s="379"/>
      <c r="N188" s="379"/>
    </row>
    <row r="189" spans="1:14" s="59" customFormat="1" ht="12.75" customHeight="1">
      <c r="A189" s="129"/>
      <c r="B189" s="95"/>
      <c r="C189" s="218">
        <v>4700</v>
      </c>
      <c r="D189" s="58" t="s">
        <v>136</v>
      </c>
      <c r="E189" s="173">
        <v>1650</v>
      </c>
      <c r="F189" s="220">
        <v>2000</v>
      </c>
      <c r="G189" s="220">
        <v>2000</v>
      </c>
      <c r="H189" s="173">
        <v>1099.2</v>
      </c>
      <c r="I189" s="532">
        <f t="shared" si="22"/>
        <v>54.96</v>
      </c>
      <c r="J189" s="242">
        <f>H189/E189*100</f>
        <v>66.61818181818182</v>
      </c>
      <c r="K189" s="379"/>
      <c r="L189" s="379"/>
      <c r="M189" s="379"/>
      <c r="N189" s="379"/>
    </row>
    <row r="190" spans="1:14" s="59" customFormat="1" ht="12.75" customHeight="1">
      <c r="A190" s="141"/>
      <c r="B190" s="628"/>
      <c r="C190" s="628"/>
      <c r="D190" s="628"/>
      <c r="E190" s="606"/>
      <c r="F190" s="605"/>
      <c r="G190" s="605"/>
      <c r="H190" s="606"/>
      <c r="I190" s="729"/>
      <c r="J190" s="629"/>
      <c r="K190" s="379"/>
      <c r="L190" s="379"/>
      <c r="M190" s="379"/>
      <c r="N190" s="379"/>
    </row>
    <row r="191" spans="1:14" s="59" customFormat="1" ht="12.75" customHeight="1">
      <c r="A191" s="141"/>
      <c r="B191" s="128"/>
      <c r="C191" s="128"/>
      <c r="D191" s="128"/>
      <c r="E191" s="131"/>
      <c r="F191" s="130"/>
      <c r="G191" s="130"/>
      <c r="H191" s="131"/>
      <c r="I191" s="307"/>
      <c r="J191" s="730"/>
      <c r="K191" s="379"/>
      <c r="L191" s="379"/>
      <c r="M191" s="379"/>
      <c r="N191" s="379"/>
    </row>
    <row r="192" spans="1:14" s="59" customFormat="1" ht="12.75" customHeight="1">
      <c r="A192" s="141"/>
      <c r="B192" s="128"/>
      <c r="C192" s="128"/>
      <c r="D192" s="128"/>
      <c r="E192" s="131" t="s">
        <v>471</v>
      </c>
      <c r="F192" s="130"/>
      <c r="G192" s="130"/>
      <c r="H192" s="131"/>
      <c r="I192" s="307"/>
      <c r="J192" s="730"/>
      <c r="K192" s="379"/>
      <c r="L192" s="379"/>
      <c r="M192" s="379"/>
      <c r="N192" s="379"/>
    </row>
    <row r="193" spans="1:14" s="59" customFormat="1" ht="12.75" customHeight="1">
      <c r="A193" s="388"/>
      <c r="B193" s="324"/>
      <c r="C193" s="324"/>
      <c r="D193" s="324"/>
      <c r="E193" s="731"/>
      <c r="F193" s="732"/>
      <c r="G193" s="732"/>
      <c r="H193" s="731"/>
      <c r="I193" s="733"/>
      <c r="J193" s="734"/>
      <c r="K193" s="379"/>
      <c r="L193" s="379"/>
      <c r="M193" s="379"/>
      <c r="N193" s="379"/>
    </row>
    <row r="194" spans="1:14" s="59" customFormat="1" ht="12.75" customHeight="1">
      <c r="A194" s="340"/>
      <c r="B194" s="341"/>
      <c r="C194" s="340"/>
      <c r="D194" s="342"/>
      <c r="E194" s="65" t="s">
        <v>3</v>
      </c>
      <c r="F194" s="343" t="s">
        <v>97</v>
      </c>
      <c r="G194" s="344" t="s">
        <v>98</v>
      </c>
      <c r="H194" s="65" t="s">
        <v>3</v>
      </c>
      <c r="I194" s="345" t="s">
        <v>273</v>
      </c>
      <c r="J194" s="346"/>
      <c r="K194" s="379"/>
      <c r="L194" s="379"/>
      <c r="M194" s="379"/>
      <c r="N194" s="379"/>
    </row>
    <row r="195" spans="1:14" s="59" customFormat="1" ht="12.75" customHeight="1">
      <c r="A195" s="347" t="s">
        <v>94</v>
      </c>
      <c r="B195" s="211" t="s">
        <v>95</v>
      </c>
      <c r="C195" s="347" t="s">
        <v>4</v>
      </c>
      <c r="D195" s="348" t="s">
        <v>96</v>
      </c>
      <c r="E195" s="69" t="s">
        <v>357</v>
      </c>
      <c r="F195" s="349" t="s">
        <v>99</v>
      </c>
      <c r="G195" s="350" t="s">
        <v>100</v>
      </c>
      <c r="H195" s="69" t="s">
        <v>407</v>
      </c>
      <c r="I195" s="351"/>
      <c r="J195" s="352"/>
      <c r="K195" s="379"/>
      <c r="L195" s="379"/>
      <c r="M195" s="379"/>
      <c r="N195" s="379"/>
    </row>
    <row r="196" spans="1:14" s="59" customFormat="1" ht="12.75" customHeight="1">
      <c r="A196" s="353"/>
      <c r="B196" s="354"/>
      <c r="C196" s="353"/>
      <c r="D196" s="355"/>
      <c r="E196" s="73"/>
      <c r="F196" s="356" t="s">
        <v>407</v>
      </c>
      <c r="G196" s="357" t="s">
        <v>101</v>
      </c>
      <c r="H196" s="73"/>
      <c r="I196" s="358" t="s">
        <v>102</v>
      </c>
      <c r="J196" s="359" t="s">
        <v>103</v>
      </c>
      <c r="K196" s="379"/>
      <c r="L196" s="379"/>
      <c r="M196" s="379"/>
      <c r="N196" s="379"/>
    </row>
    <row r="197" spans="1:14" s="59" customFormat="1" ht="12.75" customHeight="1">
      <c r="A197" s="74">
        <v>1</v>
      </c>
      <c r="B197" s="75">
        <v>2</v>
      </c>
      <c r="C197" s="75">
        <v>3</v>
      </c>
      <c r="D197" s="75">
        <v>4</v>
      </c>
      <c r="E197" s="360">
        <v>5</v>
      </c>
      <c r="F197" s="360">
        <v>6</v>
      </c>
      <c r="G197" s="360">
        <v>7</v>
      </c>
      <c r="H197" s="361">
        <v>8</v>
      </c>
      <c r="I197" s="362">
        <v>9</v>
      </c>
      <c r="J197" s="363">
        <v>10</v>
      </c>
      <c r="K197" s="379"/>
      <c r="L197" s="379"/>
      <c r="M197" s="379"/>
      <c r="N197" s="379"/>
    </row>
    <row r="198" spans="1:14" s="59" customFormat="1" ht="12.75" customHeight="1">
      <c r="A198" s="58"/>
      <c r="B198" s="218"/>
      <c r="C198" s="96"/>
      <c r="D198" s="106" t="s">
        <v>444</v>
      </c>
      <c r="E198" s="109">
        <v>0</v>
      </c>
      <c r="F198" s="108">
        <v>0</v>
      </c>
      <c r="G198" s="108">
        <f>SUM(G199:G202)</f>
        <v>35077</v>
      </c>
      <c r="H198" s="109">
        <f>SUM(H199:H202)</f>
        <v>34690.26</v>
      </c>
      <c r="I198" s="527">
        <f t="shared" si="22"/>
        <v>98.89745417224964</v>
      </c>
      <c r="J198" s="109">
        <v>0</v>
      </c>
      <c r="K198" s="379"/>
      <c r="L198" s="379"/>
      <c r="M198" s="379"/>
      <c r="N198" s="379"/>
    </row>
    <row r="199" spans="1:14" s="59" customFormat="1" ht="12.75" customHeight="1">
      <c r="A199" s="88"/>
      <c r="B199" s="95"/>
      <c r="C199" s="96">
        <v>4199</v>
      </c>
      <c r="D199" s="97" t="s">
        <v>321</v>
      </c>
      <c r="E199" s="100">
        <v>0</v>
      </c>
      <c r="F199" s="99">
        <v>0</v>
      </c>
      <c r="G199" s="99">
        <v>4614</v>
      </c>
      <c r="H199" s="100">
        <v>4613.26</v>
      </c>
      <c r="I199" s="465">
        <f t="shared" si="22"/>
        <v>99.98396185522324</v>
      </c>
      <c r="J199" s="242">
        <v>0</v>
      </c>
      <c r="K199" s="379"/>
      <c r="L199" s="379"/>
      <c r="M199" s="379"/>
      <c r="N199" s="379"/>
    </row>
    <row r="200" spans="1:14" s="59" customFormat="1" ht="12.75" customHeight="1">
      <c r="A200" s="88"/>
      <c r="B200" s="95"/>
      <c r="C200" s="96">
        <v>4217</v>
      </c>
      <c r="D200" s="97" t="s">
        <v>7</v>
      </c>
      <c r="E200" s="100">
        <v>0</v>
      </c>
      <c r="F200" s="99">
        <v>0</v>
      </c>
      <c r="G200" s="99">
        <v>2241</v>
      </c>
      <c r="H200" s="100">
        <v>2241</v>
      </c>
      <c r="I200" s="465">
        <f t="shared" si="22"/>
        <v>100</v>
      </c>
      <c r="J200" s="242">
        <v>0</v>
      </c>
      <c r="K200" s="379"/>
      <c r="L200" s="379"/>
      <c r="M200" s="379"/>
      <c r="N200" s="379"/>
    </row>
    <row r="201" spans="1:14" s="59" customFormat="1" ht="12.75" customHeight="1">
      <c r="A201" s="88"/>
      <c r="B201" s="95"/>
      <c r="C201" s="96">
        <v>4307</v>
      </c>
      <c r="D201" s="97" t="s">
        <v>176</v>
      </c>
      <c r="E201" s="100">
        <v>0</v>
      </c>
      <c r="F201" s="99">
        <v>0</v>
      </c>
      <c r="G201" s="99">
        <v>22236</v>
      </c>
      <c r="H201" s="100">
        <v>22236</v>
      </c>
      <c r="I201" s="465">
        <f t="shared" si="22"/>
        <v>100</v>
      </c>
      <c r="J201" s="242">
        <v>0</v>
      </c>
      <c r="K201" s="379"/>
      <c r="L201" s="379"/>
      <c r="M201" s="379"/>
      <c r="N201" s="379"/>
    </row>
    <row r="202" spans="1:14" s="59" customFormat="1" ht="12.75" customHeight="1">
      <c r="A202" s="88"/>
      <c r="B202" s="192"/>
      <c r="C202" s="96">
        <v>4309</v>
      </c>
      <c r="D202" s="97" t="s">
        <v>176</v>
      </c>
      <c r="E202" s="100">
        <v>0</v>
      </c>
      <c r="F202" s="99">
        <v>0</v>
      </c>
      <c r="G202" s="99">
        <v>5986</v>
      </c>
      <c r="H202" s="100">
        <v>5600</v>
      </c>
      <c r="I202" s="465">
        <f t="shared" si="22"/>
        <v>93.55162044771133</v>
      </c>
      <c r="J202" s="242">
        <v>0</v>
      </c>
      <c r="K202" s="379"/>
      <c r="L202" s="379"/>
      <c r="M202" s="379"/>
      <c r="N202" s="379"/>
    </row>
    <row r="203" spans="1:14" s="59" customFormat="1" ht="12.75" customHeight="1">
      <c r="A203" s="88"/>
      <c r="B203" s="89">
        <v>75078</v>
      </c>
      <c r="C203" s="90"/>
      <c r="D203" s="91" t="s">
        <v>369</v>
      </c>
      <c r="E203" s="94">
        <v>10000</v>
      </c>
      <c r="F203" s="93">
        <v>0</v>
      </c>
      <c r="G203" s="93">
        <v>0</v>
      </c>
      <c r="H203" s="94">
        <v>0</v>
      </c>
      <c r="I203" s="464">
        <v>0</v>
      </c>
      <c r="J203" s="227">
        <v>0</v>
      </c>
      <c r="K203" s="379"/>
      <c r="L203" s="379"/>
      <c r="M203" s="379"/>
      <c r="N203" s="379"/>
    </row>
    <row r="204" spans="1:14" s="59" customFormat="1" ht="12.75" customHeight="1">
      <c r="A204" s="88"/>
      <c r="B204" s="95"/>
      <c r="C204" s="96">
        <v>2710</v>
      </c>
      <c r="D204" s="97" t="s">
        <v>395</v>
      </c>
      <c r="E204" s="100"/>
      <c r="F204" s="99"/>
      <c r="G204" s="99"/>
      <c r="H204" s="100"/>
      <c r="I204" s="465"/>
      <c r="J204" s="242"/>
      <c r="K204" s="379"/>
      <c r="L204" s="379"/>
      <c r="M204" s="379"/>
      <c r="N204" s="379"/>
    </row>
    <row r="205" spans="1:14" s="59" customFormat="1" ht="12.75" customHeight="1">
      <c r="A205" s="88"/>
      <c r="B205" s="95"/>
      <c r="C205" s="96"/>
      <c r="D205" s="97" t="s">
        <v>371</v>
      </c>
      <c r="E205" s="100"/>
      <c r="F205" s="99"/>
      <c r="G205" s="99"/>
      <c r="H205" s="100"/>
      <c r="I205" s="465"/>
      <c r="J205" s="242"/>
      <c r="K205" s="379"/>
      <c r="L205" s="379"/>
      <c r="M205" s="379"/>
      <c r="N205" s="379"/>
    </row>
    <row r="206" spans="1:14" s="59" customFormat="1" ht="12.75" customHeight="1">
      <c r="A206" s="88"/>
      <c r="B206" s="95"/>
      <c r="C206" s="96"/>
      <c r="D206" s="97" t="s">
        <v>372</v>
      </c>
      <c r="E206" s="100">
        <v>10000</v>
      </c>
      <c r="F206" s="99">
        <v>0</v>
      </c>
      <c r="G206" s="99">
        <v>0</v>
      </c>
      <c r="H206" s="100">
        <v>0</v>
      </c>
      <c r="I206" s="465">
        <v>0</v>
      </c>
      <c r="J206" s="242">
        <v>0</v>
      </c>
      <c r="K206" s="379"/>
      <c r="L206" s="379"/>
      <c r="M206" s="379"/>
      <c r="N206" s="379"/>
    </row>
    <row r="207" spans="1:14" s="59" customFormat="1" ht="12.75" customHeight="1">
      <c r="A207" s="370"/>
      <c r="B207" s="123">
        <v>75095</v>
      </c>
      <c r="C207" s="90"/>
      <c r="D207" s="91" t="s">
        <v>37</v>
      </c>
      <c r="E207" s="94">
        <f>E211+E293+E209+E262+E267+E272+E210</f>
        <v>951416.4099999999</v>
      </c>
      <c r="F207" s="93">
        <f>F209+F211+F262+F267+F272+F278+F281+F290+F293+F234+F284+F287</f>
        <v>6698869</v>
      </c>
      <c r="G207" s="93">
        <f>G209+G211+G262+G267+G272+G278+G281+G290+G293+G210+G234+G284</f>
        <v>5928430</v>
      </c>
      <c r="H207" s="94">
        <f>H211+H262+H267+H272+H278+H281+H290+H293+H210+H209+H234+H284</f>
        <v>2614009.8200000003</v>
      </c>
      <c r="I207" s="464">
        <f aca="true" t="shared" si="23" ref="I207:I212">H207/G207*100</f>
        <v>44.0927837555643</v>
      </c>
      <c r="J207" s="227">
        <f>H207/E207*100</f>
        <v>274.7492887998432</v>
      </c>
      <c r="K207" s="379"/>
      <c r="L207" s="379"/>
      <c r="M207" s="379"/>
      <c r="N207" s="379"/>
    </row>
    <row r="208" spans="1:14" s="59" customFormat="1" ht="12.75" customHeight="1">
      <c r="A208" s="370"/>
      <c r="B208" s="101"/>
      <c r="C208" s="90"/>
      <c r="D208" s="125" t="s">
        <v>185</v>
      </c>
      <c r="E208" s="127">
        <f>E209+E262+E267+E272</f>
        <v>700917.55</v>
      </c>
      <c r="F208" s="126">
        <f>F209+F262+F267+F272+F278+F281+F290+F284+F287</f>
        <v>5417981</v>
      </c>
      <c r="G208" s="126">
        <f>G209+G232+G233+G265+G266+G270+G271+G276+G277+G278+G281+G284+G287+G290</f>
        <v>4918834</v>
      </c>
      <c r="H208" s="127">
        <f>H209+H232+H233+H265+H266+H270+H271+H276+H277+H278+H281+H284+H287+H290</f>
        <v>1824049.59</v>
      </c>
      <c r="I208" s="526">
        <f t="shared" si="23"/>
        <v>37.08296702023284</v>
      </c>
      <c r="J208" s="127">
        <f>H208/E208*100</f>
        <v>260.2373973943155</v>
      </c>
      <c r="K208" s="379"/>
      <c r="L208" s="379"/>
      <c r="M208" s="379"/>
      <c r="N208" s="379"/>
    </row>
    <row r="209" spans="1:14" s="59" customFormat="1" ht="12.75" customHeight="1">
      <c r="A209" s="370"/>
      <c r="B209" s="101"/>
      <c r="C209" s="96">
        <v>6050</v>
      </c>
      <c r="D209" s="318" t="s">
        <v>411</v>
      </c>
      <c r="E209" s="100">
        <v>52767</v>
      </c>
      <c r="F209" s="99">
        <v>50000</v>
      </c>
      <c r="G209" s="99">
        <v>30000</v>
      </c>
      <c r="H209" s="100">
        <v>20268.2</v>
      </c>
      <c r="I209" s="465">
        <f t="shared" si="23"/>
        <v>67.56066666666666</v>
      </c>
      <c r="J209" s="242">
        <f>H209/E209*100</f>
        <v>38.41074914245646</v>
      </c>
      <c r="K209" s="379"/>
      <c r="L209" s="379"/>
      <c r="M209" s="379"/>
      <c r="N209" s="379"/>
    </row>
    <row r="210" spans="1:14" s="59" customFormat="1" ht="12.75" customHeight="1">
      <c r="A210" s="370"/>
      <c r="B210" s="101"/>
      <c r="C210" s="96">
        <v>4390</v>
      </c>
      <c r="D210" s="97" t="s">
        <v>445</v>
      </c>
      <c r="E210" s="100">
        <v>19311</v>
      </c>
      <c r="F210" s="99">
        <v>0</v>
      </c>
      <c r="G210" s="99">
        <v>0</v>
      </c>
      <c r="H210" s="100">
        <v>0</v>
      </c>
      <c r="I210" s="167">
        <v>0</v>
      </c>
      <c r="J210" s="100">
        <v>0</v>
      </c>
      <c r="K210" s="379"/>
      <c r="L210" s="379"/>
      <c r="M210" s="379"/>
      <c r="N210" s="379"/>
    </row>
    <row r="211" spans="1:14" s="59" customFormat="1" ht="12.75" customHeight="1">
      <c r="A211" s="370"/>
      <c r="B211" s="101"/>
      <c r="C211" s="96"/>
      <c r="D211" s="106" t="s">
        <v>358</v>
      </c>
      <c r="E211" s="109">
        <f>SUM(E212:E231)</f>
        <v>177728.19999999998</v>
      </c>
      <c r="F211" s="108">
        <f>SUM(F212:F231)</f>
        <v>848845</v>
      </c>
      <c r="G211" s="108">
        <f>SUM(G212:G231)+G232+G233</f>
        <v>848845</v>
      </c>
      <c r="H211" s="109">
        <f>SUM(H212:H231)+H232+H233</f>
        <v>757746.1</v>
      </c>
      <c r="I211" s="527">
        <f t="shared" si="23"/>
        <v>89.26789932201991</v>
      </c>
      <c r="J211" s="242">
        <f>H211/E211*100</f>
        <v>426.35107990740926</v>
      </c>
      <c r="K211" s="379"/>
      <c r="L211" s="379"/>
      <c r="M211" s="379"/>
      <c r="N211" s="379"/>
    </row>
    <row r="212" spans="1:14" s="59" customFormat="1" ht="12.75" customHeight="1">
      <c r="A212" s="370"/>
      <c r="B212" s="101"/>
      <c r="C212" s="96">
        <v>3027</v>
      </c>
      <c r="D212" s="97" t="s">
        <v>154</v>
      </c>
      <c r="E212" s="217">
        <v>5099.59</v>
      </c>
      <c r="F212" s="241">
        <v>0</v>
      </c>
      <c r="G212" s="241">
        <v>6375</v>
      </c>
      <c r="H212" s="217">
        <v>6374.49</v>
      </c>
      <c r="I212" s="465">
        <f t="shared" si="23"/>
        <v>99.99199999999999</v>
      </c>
      <c r="J212" s="242">
        <f>H212/E212*100</f>
        <v>125.00004902354895</v>
      </c>
      <c r="K212" s="379"/>
      <c r="L212" s="379"/>
      <c r="M212" s="379"/>
      <c r="N212" s="379"/>
    </row>
    <row r="213" spans="1:14" s="59" customFormat="1" ht="12.75" customHeight="1">
      <c r="A213" s="370"/>
      <c r="B213" s="101"/>
      <c r="C213" s="96">
        <v>3029</v>
      </c>
      <c r="D213" s="97" t="s">
        <v>154</v>
      </c>
      <c r="E213" s="217">
        <v>899.93</v>
      </c>
      <c r="F213" s="241">
        <v>0</v>
      </c>
      <c r="G213" s="241">
        <v>1125</v>
      </c>
      <c r="H213" s="217">
        <v>1124.91</v>
      </c>
      <c r="I213" s="465">
        <f aca="true" t="shared" si="24" ref="I213:I233">H213/G213*100</f>
        <v>99.992</v>
      </c>
      <c r="J213" s="242">
        <f>H213/E213*100</f>
        <v>124.99972220061562</v>
      </c>
      <c r="K213" s="379"/>
      <c r="L213" s="379"/>
      <c r="M213" s="379"/>
      <c r="N213" s="379"/>
    </row>
    <row r="214" spans="1:14" s="59" customFormat="1" ht="12.75" customHeight="1">
      <c r="A214" s="370"/>
      <c r="B214" s="101"/>
      <c r="C214" s="96">
        <v>3247</v>
      </c>
      <c r="D214" s="97" t="s">
        <v>280</v>
      </c>
      <c r="E214" s="217">
        <v>48523.42</v>
      </c>
      <c r="F214" s="241">
        <v>81600</v>
      </c>
      <c r="G214" s="241">
        <v>91746</v>
      </c>
      <c r="H214" s="217">
        <v>87327.78</v>
      </c>
      <c r="I214" s="465">
        <f t="shared" si="24"/>
        <v>95.18429141324962</v>
      </c>
      <c r="J214" s="242">
        <f aca="true" t="shared" si="25" ref="J214:J231">H214/E214*100</f>
        <v>179.97037306933436</v>
      </c>
      <c r="K214" s="379"/>
      <c r="L214" s="379"/>
      <c r="M214" s="379"/>
      <c r="N214" s="379"/>
    </row>
    <row r="215" spans="1:14" s="59" customFormat="1" ht="12.75" customHeight="1">
      <c r="A215" s="370"/>
      <c r="B215" s="101"/>
      <c r="C215" s="96">
        <v>3249</v>
      </c>
      <c r="D215" s="97" t="s">
        <v>280</v>
      </c>
      <c r="E215" s="217">
        <v>8562.96</v>
      </c>
      <c r="F215" s="241">
        <v>14400</v>
      </c>
      <c r="G215" s="241">
        <v>16190</v>
      </c>
      <c r="H215" s="217">
        <v>15410.79</v>
      </c>
      <c r="I215" s="465">
        <f t="shared" si="24"/>
        <v>95.18709079678814</v>
      </c>
      <c r="J215" s="242">
        <f t="shared" si="25"/>
        <v>179.9703607163878</v>
      </c>
      <c r="K215" s="379"/>
      <c r="L215" s="379"/>
      <c r="M215" s="379"/>
      <c r="N215" s="379"/>
    </row>
    <row r="216" spans="1:14" s="59" customFormat="1" ht="12.75" customHeight="1">
      <c r="A216" s="370"/>
      <c r="B216" s="101"/>
      <c r="C216" s="96">
        <v>4017</v>
      </c>
      <c r="D216" s="97" t="s">
        <v>248</v>
      </c>
      <c r="E216" s="217">
        <v>5048.1</v>
      </c>
      <c r="F216" s="241">
        <v>29354</v>
      </c>
      <c r="G216" s="241">
        <v>33006</v>
      </c>
      <c r="H216" s="217">
        <v>32942.27</v>
      </c>
      <c r="I216" s="465">
        <f t="shared" si="24"/>
        <v>99.80691389444343</v>
      </c>
      <c r="J216" s="242">
        <f t="shared" si="25"/>
        <v>652.567698738139</v>
      </c>
      <c r="K216" s="379"/>
      <c r="L216" s="379"/>
      <c r="M216" s="379"/>
      <c r="N216" s="379"/>
    </row>
    <row r="217" spans="1:14" s="59" customFormat="1" ht="12.75" customHeight="1">
      <c r="A217" s="370"/>
      <c r="B217" s="101"/>
      <c r="C217" s="96">
        <v>4019</v>
      </c>
      <c r="D217" s="97" t="s">
        <v>248</v>
      </c>
      <c r="E217" s="217">
        <v>890.84</v>
      </c>
      <c r="F217" s="241">
        <v>5180</v>
      </c>
      <c r="G217" s="241">
        <v>5826</v>
      </c>
      <c r="H217" s="217">
        <v>5813.33</v>
      </c>
      <c r="I217" s="465">
        <f t="shared" si="24"/>
        <v>99.7825266048747</v>
      </c>
      <c r="J217" s="242">
        <f t="shared" si="25"/>
        <v>652.567239908401</v>
      </c>
      <c r="K217" s="379"/>
      <c r="L217" s="379"/>
      <c r="M217" s="379"/>
      <c r="N217" s="379"/>
    </row>
    <row r="218" spans="1:14" s="59" customFormat="1" ht="12.75" customHeight="1">
      <c r="A218" s="370"/>
      <c r="B218" s="101"/>
      <c r="C218" s="96">
        <v>4047</v>
      </c>
      <c r="D218" s="97" t="s">
        <v>12</v>
      </c>
      <c r="E218" s="217">
        <v>0</v>
      </c>
      <c r="F218" s="241">
        <v>0</v>
      </c>
      <c r="G218" s="241">
        <v>429</v>
      </c>
      <c r="H218" s="217">
        <v>429.09</v>
      </c>
      <c r="I218" s="465">
        <f t="shared" si="24"/>
        <v>100.02097902097901</v>
      </c>
      <c r="J218" s="242">
        <v>0</v>
      </c>
      <c r="K218" s="379"/>
      <c r="L218" s="379"/>
      <c r="M218" s="379"/>
      <c r="N218" s="379"/>
    </row>
    <row r="219" spans="1:14" s="59" customFormat="1" ht="12.75" customHeight="1">
      <c r="A219" s="370"/>
      <c r="B219" s="101"/>
      <c r="C219" s="96">
        <v>4049</v>
      </c>
      <c r="D219" s="97" t="s">
        <v>12</v>
      </c>
      <c r="E219" s="217">
        <v>0</v>
      </c>
      <c r="F219" s="241">
        <v>0</v>
      </c>
      <c r="G219" s="241">
        <v>76</v>
      </c>
      <c r="H219" s="217">
        <v>75.72</v>
      </c>
      <c r="I219" s="465">
        <f t="shared" si="24"/>
        <v>99.63157894736841</v>
      </c>
      <c r="J219" s="242">
        <v>0</v>
      </c>
      <c r="K219" s="379"/>
      <c r="L219" s="379"/>
      <c r="M219" s="379"/>
      <c r="N219" s="379"/>
    </row>
    <row r="220" spans="1:14" s="59" customFormat="1" ht="12.75" customHeight="1">
      <c r="A220" s="370"/>
      <c r="B220" s="101"/>
      <c r="C220" s="96">
        <v>4117</v>
      </c>
      <c r="D220" s="97" t="s">
        <v>281</v>
      </c>
      <c r="E220" s="217">
        <v>5379.81</v>
      </c>
      <c r="F220" s="241">
        <v>5019</v>
      </c>
      <c r="G220" s="241">
        <v>8747</v>
      </c>
      <c r="H220" s="217">
        <v>8736.07</v>
      </c>
      <c r="I220" s="465">
        <f t="shared" si="24"/>
        <v>99.87504287184177</v>
      </c>
      <c r="J220" s="242">
        <f t="shared" si="25"/>
        <v>162.3862181006392</v>
      </c>
      <c r="K220" s="385"/>
      <c r="L220" s="379"/>
      <c r="M220" s="379"/>
      <c r="N220" s="379"/>
    </row>
    <row r="221" spans="1:14" s="59" customFormat="1" ht="12.75" customHeight="1">
      <c r="A221" s="370"/>
      <c r="B221" s="101"/>
      <c r="C221" s="96">
        <v>4119</v>
      </c>
      <c r="D221" s="97" t="s">
        <v>281</v>
      </c>
      <c r="E221" s="217">
        <v>949.37</v>
      </c>
      <c r="F221" s="241">
        <v>886</v>
      </c>
      <c r="G221" s="241">
        <v>1544</v>
      </c>
      <c r="H221" s="217">
        <v>1541.67</v>
      </c>
      <c r="I221" s="465">
        <f t="shared" si="24"/>
        <v>99.84909326424871</v>
      </c>
      <c r="J221" s="242">
        <f t="shared" si="25"/>
        <v>162.38874200785784</v>
      </c>
      <c r="K221" s="385"/>
      <c r="L221" s="379"/>
      <c r="M221" s="379"/>
      <c r="N221" s="379"/>
    </row>
    <row r="222" spans="1:14" s="59" customFormat="1" ht="12.75" customHeight="1">
      <c r="A222" s="370"/>
      <c r="B222" s="101"/>
      <c r="C222" s="96">
        <v>4127</v>
      </c>
      <c r="D222" s="97" t="s">
        <v>277</v>
      </c>
      <c r="E222" s="217">
        <v>123.67</v>
      </c>
      <c r="F222" s="241">
        <v>719</v>
      </c>
      <c r="G222" s="241">
        <v>820</v>
      </c>
      <c r="H222" s="217">
        <v>817.61</v>
      </c>
      <c r="I222" s="465">
        <f t="shared" si="24"/>
        <v>99.70853658536586</v>
      </c>
      <c r="J222" s="242">
        <f t="shared" si="25"/>
        <v>661.1223417158567</v>
      </c>
      <c r="K222" s="385"/>
      <c r="L222" s="379"/>
      <c r="M222" s="379"/>
      <c r="N222" s="379"/>
    </row>
    <row r="223" spans="1:14" s="59" customFormat="1" ht="12.75" customHeight="1">
      <c r="A223" s="370"/>
      <c r="B223" s="101"/>
      <c r="C223" s="96">
        <v>4129</v>
      </c>
      <c r="D223" s="97" t="s">
        <v>277</v>
      </c>
      <c r="E223" s="217">
        <v>21.83</v>
      </c>
      <c r="F223" s="241">
        <v>127</v>
      </c>
      <c r="G223" s="241">
        <v>145</v>
      </c>
      <c r="H223" s="217">
        <v>144.3</v>
      </c>
      <c r="I223" s="465">
        <f t="shared" si="24"/>
        <v>99.51724137931035</v>
      </c>
      <c r="J223" s="242">
        <f t="shared" si="25"/>
        <v>661.0169491525425</v>
      </c>
      <c r="K223" s="379"/>
      <c r="L223" s="379"/>
      <c r="M223" s="379"/>
      <c r="N223" s="379"/>
    </row>
    <row r="224" spans="1:14" s="59" customFormat="1" ht="12.75" customHeight="1">
      <c r="A224" s="370"/>
      <c r="B224" s="101"/>
      <c r="C224" s="96">
        <v>4177</v>
      </c>
      <c r="D224" s="97" t="s">
        <v>265</v>
      </c>
      <c r="E224" s="217">
        <v>14025</v>
      </c>
      <c r="F224" s="241">
        <v>91470</v>
      </c>
      <c r="G224" s="241">
        <v>91470</v>
      </c>
      <c r="H224" s="217">
        <v>42330</v>
      </c>
      <c r="I224" s="465">
        <f t="shared" si="24"/>
        <v>46.27746802230239</v>
      </c>
      <c r="J224" s="242">
        <f t="shared" si="25"/>
        <v>301.8181818181818</v>
      </c>
      <c r="K224" s="379"/>
      <c r="L224" s="379"/>
      <c r="M224" s="379"/>
      <c r="N224" s="379"/>
    </row>
    <row r="225" spans="1:14" s="59" customFormat="1" ht="12.75" customHeight="1">
      <c r="A225" s="370"/>
      <c r="B225" s="101"/>
      <c r="C225" s="96">
        <v>4179</v>
      </c>
      <c r="D225" s="97" t="s">
        <v>265</v>
      </c>
      <c r="E225" s="217">
        <v>2475</v>
      </c>
      <c r="F225" s="241">
        <v>16142</v>
      </c>
      <c r="G225" s="241">
        <v>16142</v>
      </c>
      <c r="H225" s="217">
        <v>7470</v>
      </c>
      <c r="I225" s="465">
        <f t="shared" si="24"/>
        <v>46.276793458059714</v>
      </c>
      <c r="J225" s="242">
        <f t="shared" si="25"/>
        <v>301.8181818181818</v>
      </c>
      <c r="K225" s="379"/>
      <c r="L225" s="379"/>
      <c r="M225" s="379"/>
      <c r="N225" s="379"/>
    </row>
    <row r="226" spans="1:14" s="59" customFormat="1" ht="12.75" customHeight="1">
      <c r="A226" s="370"/>
      <c r="B226" s="101"/>
      <c r="C226" s="96">
        <v>4217</v>
      </c>
      <c r="D226" s="97" t="s">
        <v>242</v>
      </c>
      <c r="E226" s="217">
        <v>698.24</v>
      </c>
      <c r="F226" s="241">
        <v>3487</v>
      </c>
      <c r="G226" s="241">
        <v>3487</v>
      </c>
      <c r="H226" s="217">
        <v>0</v>
      </c>
      <c r="I226" s="465">
        <f t="shared" si="24"/>
        <v>0</v>
      </c>
      <c r="J226" s="242">
        <f t="shared" si="25"/>
        <v>0</v>
      </c>
      <c r="K226" s="379"/>
      <c r="L226" s="379"/>
      <c r="M226" s="379"/>
      <c r="N226" s="379"/>
    </row>
    <row r="227" spans="1:14" s="59" customFormat="1" ht="12.75" customHeight="1">
      <c r="A227" s="370"/>
      <c r="B227" s="101"/>
      <c r="C227" s="96">
        <v>4219</v>
      </c>
      <c r="D227" s="97" t="s">
        <v>242</v>
      </c>
      <c r="E227" s="217">
        <v>123.22</v>
      </c>
      <c r="F227" s="241">
        <v>615</v>
      </c>
      <c r="G227" s="241">
        <v>615</v>
      </c>
      <c r="H227" s="217">
        <v>0</v>
      </c>
      <c r="I227" s="465">
        <f t="shared" si="24"/>
        <v>0</v>
      </c>
      <c r="J227" s="242">
        <f t="shared" si="25"/>
        <v>0</v>
      </c>
      <c r="K227" s="379"/>
      <c r="L227" s="379"/>
      <c r="M227" s="379"/>
      <c r="N227" s="379"/>
    </row>
    <row r="228" spans="1:14" s="59" customFormat="1" ht="12.75" customHeight="1">
      <c r="A228" s="370"/>
      <c r="B228" s="101"/>
      <c r="C228" s="96">
        <v>4247</v>
      </c>
      <c r="D228" s="97" t="s">
        <v>408</v>
      </c>
      <c r="E228" s="217">
        <v>0</v>
      </c>
      <c r="F228" s="241">
        <v>232579</v>
      </c>
      <c r="G228" s="241">
        <v>0</v>
      </c>
      <c r="H228" s="217">
        <v>0</v>
      </c>
      <c r="I228" s="465">
        <v>0</v>
      </c>
      <c r="J228" s="242">
        <v>0</v>
      </c>
      <c r="K228" s="379"/>
      <c r="L228" s="379"/>
      <c r="M228" s="379"/>
      <c r="N228" s="379"/>
    </row>
    <row r="229" spans="1:14" s="59" customFormat="1" ht="12.75" customHeight="1">
      <c r="A229" s="370"/>
      <c r="B229" s="101"/>
      <c r="C229" s="96">
        <v>4249</v>
      </c>
      <c r="D229" s="97" t="s">
        <v>503</v>
      </c>
      <c r="E229" s="217">
        <v>0</v>
      </c>
      <c r="F229" s="241">
        <v>41043</v>
      </c>
      <c r="G229" s="241">
        <v>0</v>
      </c>
      <c r="H229" s="217">
        <v>0</v>
      </c>
      <c r="I229" s="465">
        <v>0</v>
      </c>
      <c r="J229" s="242">
        <v>0</v>
      </c>
      <c r="K229" s="379"/>
      <c r="L229" s="379"/>
      <c r="M229" s="379"/>
      <c r="N229" s="379"/>
    </row>
    <row r="230" spans="1:14" s="59" customFormat="1" ht="12.75" customHeight="1">
      <c r="A230" s="370"/>
      <c r="B230" s="101"/>
      <c r="C230" s="96">
        <v>4307</v>
      </c>
      <c r="D230" s="97" t="s">
        <v>176</v>
      </c>
      <c r="E230" s="217">
        <v>72171.14</v>
      </c>
      <c r="F230" s="241">
        <v>277290</v>
      </c>
      <c r="G230" s="241">
        <v>252858</v>
      </c>
      <c r="H230" s="217">
        <v>233548.61</v>
      </c>
      <c r="I230" s="465">
        <f t="shared" si="24"/>
        <v>92.36354396538769</v>
      </c>
      <c r="J230" s="242">
        <f t="shared" si="25"/>
        <v>323.6038809973072</v>
      </c>
      <c r="K230" s="379"/>
      <c r="L230" s="379"/>
      <c r="M230" s="379"/>
      <c r="N230" s="379"/>
    </row>
    <row r="231" spans="1:14" s="59" customFormat="1" ht="12.75" customHeight="1">
      <c r="A231" s="370"/>
      <c r="B231" s="101"/>
      <c r="C231" s="96">
        <v>4309</v>
      </c>
      <c r="D231" s="97" t="s">
        <v>176</v>
      </c>
      <c r="E231" s="217">
        <v>12736.08</v>
      </c>
      <c r="F231" s="241">
        <v>48934</v>
      </c>
      <c r="G231" s="241">
        <v>44622</v>
      </c>
      <c r="H231" s="217">
        <v>41214.46</v>
      </c>
      <c r="I231" s="465">
        <f t="shared" si="24"/>
        <v>92.36354264712473</v>
      </c>
      <c r="J231" s="242">
        <f t="shared" si="25"/>
        <v>323.6039660554896</v>
      </c>
      <c r="K231" s="379"/>
      <c r="L231" s="379"/>
      <c r="M231" s="379"/>
      <c r="N231" s="379"/>
    </row>
    <row r="232" spans="1:14" s="59" customFormat="1" ht="12.75" customHeight="1">
      <c r="A232" s="370"/>
      <c r="B232" s="101"/>
      <c r="C232" s="96">
        <v>6057</v>
      </c>
      <c r="D232" s="107" t="s">
        <v>396</v>
      </c>
      <c r="E232" s="217">
        <v>0</v>
      </c>
      <c r="F232" s="241">
        <v>0</v>
      </c>
      <c r="G232" s="241">
        <v>232579</v>
      </c>
      <c r="H232" s="217">
        <v>231578.25</v>
      </c>
      <c r="I232" s="465">
        <f t="shared" si="24"/>
        <v>99.56971609646614</v>
      </c>
      <c r="J232" s="242">
        <v>0</v>
      </c>
      <c r="K232" s="379"/>
      <c r="L232" s="379"/>
      <c r="M232" s="379"/>
      <c r="N232" s="379"/>
    </row>
    <row r="233" spans="1:14" s="59" customFormat="1" ht="12.75" customHeight="1">
      <c r="A233" s="370"/>
      <c r="B233" s="101"/>
      <c r="C233" s="96">
        <v>6059</v>
      </c>
      <c r="D233" s="107" t="s">
        <v>396</v>
      </c>
      <c r="E233" s="217">
        <v>0</v>
      </c>
      <c r="F233" s="241">
        <v>0</v>
      </c>
      <c r="G233" s="241">
        <v>41043</v>
      </c>
      <c r="H233" s="217">
        <v>40866.75</v>
      </c>
      <c r="I233" s="465">
        <f t="shared" si="24"/>
        <v>99.57057232658431</v>
      </c>
      <c r="J233" s="242">
        <v>0</v>
      </c>
      <c r="K233" s="379"/>
      <c r="L233" s="379"/>
      <c r="M233" s="379"/>
      <c r="N233" s="379"/>
    </row>
    <row r="234" spans="1:14" s="59" customFormat="1" ht="12.75" customHeight="1">
      <c r="A234" s="370"/>
      <c r="B234" s="101"/>
      <c r="C234" s="96"/>
      <c r="D234" s="106" t="s">
        <v>409</v>
      </c>
      <c r="E234" s="109">
        <v>0</v>
      </c>
      <c r="F234" s="108">
        <f>F251+F252</f>
        <v>379843</v>
      </c>
      <c r="G234" s="108">
        <f>SUM(G235:G252)</f>
        <v>379843</v>
      </c>
      <c r="H234" s="109">
        <f>SUM(H235:H252)</f>
        <v>254251.87</v>
      </c>
      <c r="I234" s="527">
        <f>H234/G234*100</f>
        <v>66.93604199629847</v>
      </c>
      <c r="J234" s="254">
        <v>0</v>
      </c>
      <c r="K234" s="379"/>
      <c r="L234" s="379"/>
      <c r="M234" s="379"/>
      <c r="N234" s="379"/>
    </row>
    <row r="235" spans="1:14" s="59" customFormat="1" ht="12.75" customHeight="1">
      <c r="A235" s="370"/>
      <c r="B235" s="101"/>
      <c r="C235" s="96">
        <v>3027</v>
      </c>
      <c r="D235" s="97" t="s">
        <v>154</v>
      </c>
      <c r="E235" s="217">
        <v>0</v>
      </c>
      <c r="F235" s="241">
        <v>0</v>
      </c>
      <c r="G235" s="241">
        <v>14072</v>
      </c>
      <c r="H235" s="217">
        <v>0</v>
      </c>
      <c r="I235" s="465">
        <v>0</v>
      </c>
      <c r="J235" s="242">
        <v>0</v>
      </c>
      <c r="K235" s="379"/>
      <c r="L235" s="379"/>
      <c r="M235" s="379"/>
      <c r="N235" s="379"/>
    </row>
    <row r="236" spans="1:14" s="59" customFormat="1" ht="12.75" customHeight="1">
      <c r="A236" s="370"/>
      <c r="B236" s="101"/>
      <c r="C236" s="96">
        <v>3029</v>
      </c>
      <c r="D236" s="97" t="s">
        <v>154</v>
      </c>
      <c r="E236" s="217">
        <v>0</v>
      </c>
      <c r="F236" s="241">
        <v>0</v>
      </c>
      <c r="G236" s="241">
        <v>828</v>
      </c>
      <c r="H236" s="217">
        <v>0</v>
      </c>
      <c r="I236" s="465">
        <v>0</v>
      </c>
      <c r="J236" s="242">
        <v>0</v>
      </c>
      <c r="K236" s="379"/>
      <c r="L236" s="379"/>
      <c r="M236" s="379"/>
      <c r="N236" s="379"/>
    </row>
    <row r="237" spans="1:14" s="59" customFormat="1" ht="12.75" customHeight="1">
      <c r="A237" s="370"/>
      <c r="B237" s="101"/>
      <c r="C237" s="96">
        <v>3247</v>
      </c>
      <c r="D237" s="97" t="s">
        <v>280</v>
      </c>
      <c r="E237" s="217">
        <v>0</v>
      </c>
      <c r="F237" s="241">
        <v>0</v>
      </c>
      <c r="G237" s="241">
        <v>106539</v>
      </c>
      <c r="H237" s="217">
        <v>106454.03</v>
      </c>
      <c r="I237" s="465">
        <f>H237/G237*100</f>
        <v>99.92024516843597</v>
      </c>
      <c r="J237" s="242">
        <v>0</v>
      </c>
      <c r="K237" s="379"/>
      <c r="L237" s="379"/>
      <c r="M237" s="379"/>
      <c r="N237" s="379"/>
    </row>
    <row r="238" spans="1:14" s="59" customFormat="1" ht="12.75" customHeight="1">
      <c r="A238" s="370"/>
      <c r="B238" s="101"/>
      <c r="C238" s="96">
        <v>3249</v>
      </c>
      <c r="D238" s="97" t="s">
        <v>280</v>
      </c>
      <c r="E238" s="217">
        <v>0</v>
      </c>
      <c r="F238" s="241">
        <v>0</v>
      </c>
      <c r="G238" s="241">
        <v>29841</v>
      </c>
      <c r="H238" s="217">
        <v>29722.4</v>
      </c>
      <c r="I238" s="465">
        <f aca="true" t="shared" si="26" ref="I238:I252">H238/G238*100</f>
        <v>99.60256023591704</v>
      </c>
      <c r="J238" s="242">
        <v>0</v>
      </c>
      <c r="K238" s="385"/>
      <c r="L238" s="379"/>
      <c r="M238" s="379"/>
      <c r="N238" s="379"/>
    </row>
    <row r="239" spans="1:14" s="59" customFormat="1" ht="12.75" customHeight="1">
      <c r="A239" s="370"/>
      <c r="B239" s="101"/>
      <c r="C239" s="96">
        <v>4017</v>
      </c>
      <c r="D239" s="97" t="s">
        <v>248</v>
      </c>
      <c r="E239" s="217">
        <v>0</v>
      </c>
      <c r="F239" s="241">
        <v>0</v>
      </c>
      <c r="G239" s="241">
        <v>28841</v>
      </c>
      <c r="H239" s="217">
        <v>19749.07</v>
      </c>
      <c r="I239" s="465">
        <f t="shared" si="26"/>
        <v>68.4756769876218</v>
      </c>
      <c r="J239" s="242">
        <v>0</v>
      </c>
      <c r="K239" s="379"/>
      <c r="L239" s="379"/>
      <c r="M239" s="379"/>
      <c r="N239" s="379"/>
    </row>
    <row r="240" spans="1:14" s="59" customFormat="1" ht="12.75" customHeight="1">
      <c r="A240" s="370"/>
      <c r="B240" s="101"/>
      <c r="C240" s="96">
        <v>4019</v>
      </c>
      <c r="D240" s="97" t="s">
        <v>248</v>
      </c>
      <c r="E240" s="217">
        <v>0</v>
      </c>
      <c r="F240" s="241">
        <v>0</v>
      </c>
      <c r="G240" s="241">
        <v>1702</v>
      </c>
      <c r="H240" s="217">
        <v>1162.6</v>
      </c>
      <c r="I240" s="465">
        <f t="shared" si="26"/>
        <v>68.30787309048179</v>
      </c>
      <c r="J240" s="242">
        <v>0</v>
      </c>
      <c r="K240" s="385"/>
      <c r="L240" s="379"/>
      <c r="M240" s="379"/>
      <c r="N240" s="379"/>
    </row>
    <row r="241" spans="1:14" s="59" customFormat="1" ht="12.75" customHeight="1">
      <c r="A241" s="370"/>
      <c r="B241" s="101"/>
      <c r="C241" s="96">
        <v>4117</v>
      </c>
      <c r="D241" s="97" t="s">
        <v>281</v>
      </c>
      <c r="E241" s="217">
        <v>0</v>
      </c>
      <c r="F241" s="241">
        <v>0</v>
      </c>
      <c r="G241" s="241">
        <v>11869</v>
      </c>
      <c r="H241" s="217">
        <v>9112.21</v>
      </c>
      <c r="I241" s="465">
        <f t="shared" si="26"/>
        <v>76.77319066475692</v>
      </c>
      <c r="J241" s="242">
        <v>0</v>
      </c>
      <c r="K241" s="379"/>
      <c r="L241" s="379"/>
      <c r="M241" s="379"/>
      <c r="N241" s="379"/>
    </row>
    <row r="242" spans="1:14" s="59" customFormat="1" ht="12.75" customHeight="1">
      <c r="A242" s="370"/>
      <c r="B242" s="101"/>
      <c r="C242" s="96">
        <v>4119</v>
      </c>
      <c r="D242" s="97" t="s">
        <v>281</v>
      </c>
      <c r="E242" s="217">
        <v>0</v>
      </c>
      <c r="F242" s="241">
        <v>0</v>
      </c>
      <c r="G242" s="241">
        <v>733</v>
      </c>
      <c r="H242" s="217">
        <v>536.45</v>
      </c>
      <c r="I242" s="465">
        <f t="shared" si="26"/>
        <v>73.1855388813097</v>
      </c>
      <c r="J242" s="242">
        <v>0</v>
      </c>
      <c r="K242" s="379"/>
      <c r="L242" s="379"/>
      <c r="M242" s="379"/>
      <c r="N242" s="379"/>
    </row>
    <row r="243" spans="1:14" s="59" customFormat="1" ht="12.75" customHeight="1">
      <c r="A243" s="370"/>
      <c r="B243" s="101"/>
      <c r="C243" s="96">
        <v>4127</v>
      </c>
      <c r="D243" s="97" t="s">
        <v>277</v>
      </c>
      <c r="E243" s="217">
        <v>0</v>
      </c>
      <c r="F243" s="241">
        <v>0</v>
      </c>
      <c r="G243" s="241">
        <v>556</v>
      </c>
      <c r="H243" s="217">
        <v>301.91</v>
      </c>
      <c r="I243" s="465">
        <f t="shared" si="26"/>
        <v>54.30035971223022</v>
      </c>
      <c r="J243" s="242">
        <v>0</v>
      </c>
      <c r="K243" s="379"/>
      <c r="L243" s="379"/>
      <c r="M243" s="379"/>
      <c r="N243" s="379"/>
    </row>
    <row r="244" spans="1:14" s="59" customFormat="1" ht="12.75" customHeight="1">
      <c r="A244" s="370"/>
      <c r="B244" s="101"/>
      <c r="C244" s="96">
        <v>4129</v>
      </c>
      <c r="D244" s="97" t="s">
        <v>277</v>
      </c>
      <c r="E244" s="217">
        <v>0</v>
      </c>
      <c r="F244" s="241">
        <v>0</v>
      </c>
      <c r="G244" s="241">
        <v>32</v>
      </c>
      <c r="H244" s="217">
        <v>17.77</v>
      </c>
      <c r="I244" s="465">
        <f t="shared" si="26"/>
        <v>55.53125</v>
      </c>
      <c r="J244" s="242">
        <v>0</v>
      </c>
      <c r="K244" s="379"/>
      <c r="L244" s="379"/>
      <c r="M244" s="379"/>
      <c r="N244" s="379"/>
    </row>
    <row r="245" spans="1:14" s="59" customFormat="1" ht="12.75" customHeight="1">
      <c r="A245" s="370"/>
      <c r="B245" s="101"/>
      <c r="C245" s="96">
        <v>4177</v>
      </c>
      <c r="D245" s="97" t="s">
        <v>265</v>
      </c>
      <c r="E245" s="217">
        <v>0</v>
      </c>
      <c r="F245" s="241">
        <v>0</v>
      </c>
      <c r="G245" s="241">
        <v>13250</v>
      </c>
      <c r="H245" s="217">
        <v>9444</v>
      </c>
      <c r="I245" s="465">
        <f t="shared" si="26"/>
        <v>71.27547169811321</v>
      </c>
      <c r="J245" s="242">
        <v>0</v>
      </c>
      <c r="K245" s="379"/>
      <c r="L245" s="379"/>
      <c r="M245" s="379"/>
      <c r="N245" s="379"/>
    </row>
    <row r="246" spans="1:14" s="59" customFormat="1" ht="12.75" customHeight="1">
      <c r="A246" s="370"/>
      <c r="B246" s="101"/>
      <c r="C246" s="96">
        <v>4179</v>
      </c>
      <c r="D246" s="97" t="s">
        <v>265</v>
      </c>
      <c r="E246" s="217">
        <v>0</v>
      </c>
      <c r="F246" s="241">
        <v>0</v>
      </c>
      <c r="G246" s="241">
        <v>832</v>
      </c>
      <c r="H246" s="217">
        <v>556</v>
      </c>
      <c r="I246" s="465">
        <f t="shared" si="26"/>
        <v>66.82692307692307</v>
      </c>
      <c r="J246" s="242">
        <v>0</v>
      </c>
      <c r="K246" s="379"/>
      <c r="L246" s="379"/>
      <c r="M246" s="379"/>
      <c r="N246" s="379"/>
    </row>
    <row r="247" spans="1:14" s="59" customFormat="1" ht="12.75" customHeight="1">
      <c r="A247" s="370"/>
      <c r="B247" s="101"/>
      <c r="C247" s="96">
        <v>4217</v>
      </c>
      <c r="D247" s="97" t="s">
        <v>242</v>
      </c>
      <c r="E247" s="217">
        <v>0</v>
      </c>
      <c r="F247" s="241">
        <v>0</v>
      </c>
      <c r="G247" s="241">
        <v>8878</v>
      </c>
      <c r="H247" s="217">
        <v>4682.75</v>
      </c>
      <c r="I247" s="465">
        <f t="shared" si="26"/>
        <v>52.74555079972967</v>
      </c>
      <c r="J247" s="242">
        <v>0</v>
      </c>
      <c r="K247" s="379"/>
      <c r="L247" s="379"/>
      <c r="M247" s="379"/>
      <c r="N247" s="379"/>
    </row>
    <row r="248" spans="1:14" s="59" customFormat="1" ht="12.75" customHeight="1">
      <c r="A248" s="370"/>
      <c r="B248" s="101"/>
      <c r="C248" s="96">
        <v>4219</v>
      </c>
      <c r="D248" s="97" t="s">
        <v>242</v>
      </c>
      <c r="E248" s="217">
        <v>0</v>
      </c>
      <c r="F248" s="241">
        <v>0</v>
      </c>
      <c r="G248" s="241">
        <v>522</v>
      </c>
      <c r="H248" s="217">
        <v>275.7</v>
      </c>
      <c r="I248" s="465">
        <f t="shared" si="26"/>
        <v>52.81609195402298</v>
      </c>
      <c r="J248" s="242">
        <v>0</v>
      </c>
      <c r="K248" s="379"/>
      <c r="L248" s="379"/>
      <c r="M248" s="379"/>
      <c r="N248" s="379"/>
    </row>
    <row r="249" spans="1:14" s="59" customFormat="1" ht="12.75" customHeight="1">
      <c r="A249" s="370"/>
      <c r="B249" s="101"/>
      <c r="C249" s="96">
        <v>4247</v>
      </c>
      <c r="D249" s="97" t="s">
        <v>408</v>
      </c>
      <c r="E249" s="217">
        <v>0</v>
      </c>
      <c r="F249" s="241">
        <v>0</v>
      </c>
      <c r="G249" s="241">
        <v>46419</v>
      </c>
      <c r="H249" s="217">
        <v>33454.43</v>
      </c>
      <c r="I249" s="465">
        <f t="shared" si="26"/>
        <v>72.07055300631207</v>
      </c>
      <c r="J249" s="242">
        <v>0</v>
      </c>
      <c r="K249" s="379"/>
      <c r="L249" s="379"/>
      <c r="M249" s="379"/>
      <c r="N249" s="379"/>
    </row>
    <row r="250" spans="1:14" s="59" customFormat="1" ht="12.75" customHeight="1">
      <c r="A250" s="370"/>
      <c r="B250" s="101"/>
      <c r="C250" s="96">
        <v>4249</v>
      </c>
      <c r="D250" s="97" t="s">
        <v>503</v>
      </c>
      <c r="E250" s="217">
        <v>0</v>
      </c>
      <c r="F250" s="241">
        <v>0</v>
      </c>
      <c r="G250" s="241">
        <v>2731</v>
      </c>
      <c r="H250" s="217">
        <v>1969.57</v>
      </c>
      <c r="I250" s="465">
        <f t="shared" si="26"/>
        <v>72.11900402782864</v>
      </c>
      <c r="J250" s="242">
        <v>0</v>
      </c>
      <c r="K250" s="379"/>
      <c r="L250" s="379"/>
      <c r="M250" s="379"/>
      <c r="N250" s="379"/>
    </row>
    <row r="251" spans="1:14" s="59" customFormat="1" ht="12.75" customHeight="1">
      <c r="A251" s="370"/>
      <c r="B251" s="101"/>
      <c r="C251" s="96">
        <v>4307</v>
      </c>
      <c r="D251" s="97" t="s">
        <v>176</v>
      </c>
      <c r="E251" s="217">
        <v>0</v>
      </c>
      <c r="F251" s="241">
        <v>353873</v>
      </c>
      <c r="G251" s="241">
        <v>108709</v>
      </c>
      <c r="H251" s="217">
        <v>34766.18</v>
      </c>
      <c r="I251" s="465">
        <f t="shared" si="26"/>
        <v>31.980958338316057</v>
      </c>
      <c r="J251" s="242">
        <v>0</v>
      </c>
      <c r="K251" s="379"/>
      <c r="L251" s="379"/>
      <c r="M251" s="379"/>
      <c r="N251" s="379"/>
    </row>
    <row r="252" spans="1:14" s="59" customFormat="1" ht="12.75" customHeight="1">
      <c r="A252" s="699"/>
      <c r="B252" s="171"/>
      <c r="C252" s="96">
        <v>4309</v>
      </c>
      <c r="D252" s="97" t="s">
        <v>176</v>
      </c>
      <c r="E252" s="217">
        <v>0</v>
      </c>
      <c r="F252" s="241">
        <v>25970</v>
      </c>
      <c r="G252" s="241">
        <v>3489</v>
      </c>
      <c r="H252" s="217">
        <v>2046.8</v>
      </c>
      <c r="I252" s="465">
        <f t="shared" si="26"/>
        <v>58.66437374605904</v>
      </c>
      <c r="J252" s="242">
        <v>0</v>
      </c>
      <c r="K252" s="379"/>
      <c r="L252" s="379"/>
      <c r="M252" s="379"/>
      <c r="N252" s="379"/>
    </row>
    <row r="253" spans="1:14" s="59" customFormat="1" ht="12.75" customHeight="1">
      <c r="A253" s="210"/>
      <c r="B253" s="162"/>
      <c r="C253" s="128"/>
      <c r="D253" s="128"/>
      <c r="E253" s="288"/>
      <c r="F253" s="281"/>
      <c r="G253" s="281"/>
      <c r="H253" s="288"/>
      <c r="I253" s="307"/>
      <c r="J253" s="307"/>
      <c r="K253" s="379"/>
      <c r="L253" s="379"/>
      <c r="M253" s="379"/>
      <c r="N253" s="379"/>
    </row>
    <row r="254" spans="1:14" s="59" customFormat="1" ht="12.75" customHeight="1">
      <c r="A254" s="210"/>
      <c r="B254" s="162"/>
      <c r="C254" s="128"/>
      <c r="D254" s="128"/>
      <c r="E254" s="288"/>
      <c r="F254" s="281"/>
      <c r="G254" s="281"/>
      <c r="H254" s="288"/>
      <c r="I254" s="307"/>
      <c r="J254" s="307"/>
      <c r="K254" s="379"/>
      <c r="L254" s="379"/>
      <c r="M254" s="379"/>
      <c r="N254" s="379"/>
    </row>
    <row r="255" spans="1:14" s="59" customFormat="1" ht="12.75" customHeight="1">
      <c r="A255" s="210"/>
      <c r="B255" s="162"/>
      <c r="C255" s="128"/>
      <c r="D255" s="128"/>
      <c r="E255" s="288"/>
      <c r="F255" s="281"/>
      <c r="G255" s="281"/>
      <c r="H255" s="288"/>
      <c r="I255" s="307"/>
      <c r="J255" s="307"/>
      <c r="K255" s="379"/>
      <c r="L255" s="379"/>
      <c r="M255" s="379"/>
      <c r="N255" s="379"/>
    </row>
    <row r="256" spans="1:14" s="59" customFormat="1" ht="12.75" customHeight="1">
      <c r="A256" s="210"/>
      <c r="B256" s="162"/>
      <c r="C256" s="128"/>
      <c r="D256" s="128"/>
      <c r="E256" s="131" t="s">
        <v>472</v>
      </c>
      <c r="F256" s="281"/>
      <c r="G256" s="281"/>
      <c r="H256" s="288"/>
      <c r="I256" s="307"/>
      <c r="J256" s="307"/>
      <c r="K256" s="379"/>
      <c r="L256" s="379"/>
      <c r="M256" s="379"/>
      <c r="N256" s="379"/>
    </row>
    <row r="257" spans="1:14" s="59" customFormat="1" ht="12.75" customHeight="1">
      <c r="A257" s="210"/>
      <c r="B257" s="162"/>
      <c r="C257" s="128"/>
      <c r="D257" s="128"/>
      <c r="E257" s="288"/>
      <c r="F257" s="281"/>
      <c r="G257" s="281"/>
      <c r="H257" s="288"/>
      <c r="I257" s="307"/>
      <c r="J257" s="307"/>
      <c r="K257" s="379"/>
      <c r="L257" s="379"/>
      <c r="M257" s="379"/>
      <c r="N257" s="379"/>
    </row>
    <row r="258" spans="1:14" s="59" customFormat="1" ht="12.75" customHeight="1">
      <c r="A258" s="340"/>
      <c r="B258" s="341"/>
      <c r="C258" s="340"/>
      <c r="D258" s="342"/>
      <c r="E258" s="65" t="s">
        <v>3</v>
      </c>
      <c r="F258" s="343" t="s">
        <v>97</v>
      </c>
      <c r="G258" s="344" t="s">
        <v>98</v>
      </c>
      <c r="H258" s="65" t="s">
        <v>3</v>
      </c>
      <c r="I258" s="345" t="s">
        <v>273</v>
      </c>
      <c r="J258" s="346"/>
      <c r="K258" s="379"/>
      <c r="L258" s="379"/>
      <c r="M258" s="379"/>
      <c r="N258" s="379"/>
    </row>
    <row r="259" spans="1:14" s="59" customFormat="1" ht="12.75" customHeight="1">
      <c r="A259" s="347" t="s">
        <v>94</v>
      </c>
      <c r="B259" s="211" t="s">
        <v>95</v>
      </c>
      <c r="C259" s="347" t="s">
        <v>4</v>
      </c>
      <c r="D259" s="348" t="s">
        <v>96</v>
      </c>
      <c r="E259" s="69" t="s">
        <v>357</v>
      </c>
      <c r="F259" s="349" t="s">
        <v>99</v>
      </c>
      <c r="G259" s="350" t="s">
        <v>100</v>
      </c>
      <c r="H259" s="69" t="s">
        <v>407</v>
      </c>
      <c r="I259" s="351"/>
      <c r="J259" s="352"/>
      <c r="K259" s="379"/>
      <c r="L259" s="379"/>
      <c r="M259" s="379"/>
      <c r="N259" s="379"/>
    </row>
    <row r="260" spans="1:14" s="59" customFormat="1" ht="12.75" customHeight="1">
      <c r="A260" s="353"/>
      <c r="B260" s="354"/>
      <c r="C260" s="353"/>
      <c r="D260" s="355"/>
      <c r="E260" s="73"/>
      <c r="F260" s="356" t="s">
        <v>407</v>
      </c>
      <c r="G260" s="357" t="s">
        <v>101</v>
      </c>
      <c r="H260" s="73"/>
      <c r="I260" s="358" t="s">
        <v>102</v>
      </c>
      <c r="J260" s="359" t="s">
        <v>103</v>
      </c>
      <c r="K260" s="379"/>
      <c r="L260" s="379"/>
      <c r="M260" s="379"/>
      <c r="N260" s="379"/>
    </row>
    <row r="261" spans="1:14" s="59" customFormat="1" ht="12.75" customHeight="1">
      <c r="A261" s="74">
        <v>1</v>
      </c>
      <c r="B261" s="74">
        <v>2</v>
      </c>
      <c r="C261" s="75">
        <v>3</v>
      </c>
      <c r="D261" s="75">
        <v>4</v>
      </c>
      <c r="E261" s="360">
        <v>5</v>
      </c>
      <c r="F261" s="360">
        <v>6</v>
      </c>
      <c r="G261" s="360">
        <v>7</v>
      </c>
      <c r="H261" s="361">
        <v>8</v>
      </c>
      <c r="I261" s="362">
        <v>9</v>
      </c>
      <c r="J261" s="363">
        <v>10</v>
      </c>
      <c r="K261" s="379"/>
      <c r="L261" s="379"/>
      <c r="M261" s="379"/>
      <c r="N261" s="379"/>
    </row>
    <row r="262" spans="1:14" s="59" customFormat="1" ht="12.75" customHeight="1">
      <c r="A262" s="366"/>
      <c r="B262" s="123"/>
      <c r="C262" s="96"/>
      <c r="D262" s="106" t="s">
        <v>362</v>
      </c>
      <c r="E262" s="109">
        <f>E264+E265+E266</f>
        <v>64944</v>
      </c>
      <c r="F262" s="108">
        <f>F264+F265+F266</f>
        <v>710919</v>
      </c>
      <c r="G262" s="108">
        <f>G264+G265+G266+G263</f>
        <v>710919</v>
      </c>
      <c r="H262" s="109">
        <f>H264+H265+H266+H263</f>
        <v>647761.0700000001</v>
      </c>
      <c r="I262" s="527">
        <f>H262/G262*100</f>
        <v>91.1160160299556</v>
      </c>
      <c r="J262" s="254">
        <f>H262/E262*100</f>
        <v>997.4148035230353</v>
      </c>
      <c r="K262" s="379"/>
      <c r="L262" s="379"/>
      <c r="M262" s="379"/>
      <c r="N262" s="379"/>
    </row>
    <row r="263" spans="1:14" s="59" customFormat="1" ht="12.75" customHeight="1">
      <c r="A263" s="370"/>
      <c r="B263" s="101"/>
      <c r="C263" s="96">
        <v>4217</v>
      </c>
      <c r="D263" s="107" t="s">
        <v>242</v>
      </c>
      <c r="E263" s="217">
        <v>0</v>
      </c>
      <c r="F263" s="241">
        <v>0</v>
      </c>
      <c r="G263" s="241">
        <v>507</v>
      </c>
      <c r="H263" s="217">
        <v>506.02</v>
      </c>
      <c r="I263" s="465">
        <f>H263/G263*100</f>
        <v>99.80670611439841</v>
      </c>
      <c r="J263" s="242">
        <v>0</v>
      </c>
      <c r="K263" s="379"/>
      <c r="L263" s="379"/>
      <c r="M263" s="379"/>
      <c r="N263" s="379"/>
    </row>
    <row r="264" spans="1:14" s="59" customFormat="1" ht="12.75" customHeight="1">
      <c r="A264" s="370"/>
      <c r="B264" s="101"/>
      <c r="C264" s="96">
        <v>4219</v>
      </c>
      <c r="D264" s="107" t="s">
        <v>242</v>
      </c>
      <c r="E264" s="217">
        <v>0</v>
      </c>
      <c r="F264" s="241">
        <v>0</v>
      </c>
      <c r="G264" s="241">
        <v>90</v>
      </c>
      <c r="H264" s="217">
        <v>89.3</v>
      </c>
      <c r="I264" s="465">
        <f>H264/G264*100</f>
        <v>99.22222222222223</v>
      </c>
      <c r="J264" s="242">
        <v>0</v>
      </c>
      <c r="K264" s="379"/>
      <c r="L264" s="379"/>
      <c r="M264" s="379"/>
      <c r="N264" s="379"/>
    </row>
    <row r="265" spans="1:14" s="59" customFormat="1" ht="12.75" customHeight="1">
      <c r="A265" s="370"/>
      <c r="B265" s="101"/>
      <c r="C265" s="96">
        <v>6057</v>
      </c>
      <c r="D265" s="107" t="s">
        <v>396</v>
      </c>
      <c r="E265" s="217">
        <v>48000</v>
      </c>
      <c r="F265" s="241">
        <v>404976</v>
      </c>
      <c r="G265" s="241">
        <v>599124</v>
      </c>
      <c r="H265" s="217">
        <v>545441.51</v>
      </c>
      <c r="I265" s="465">
        <f aca="true" t="shared" si="27" ref="I265:I272">H265/G265*100</f>
        <v>91.03983649461547</v>
      </c>
      <c r="J265" s="548">
        <f>H265/E265*100</f>
        <v>1136.3364791666668</v>
      </c>
      <c r="K265" s="379"/>
      <c r="L265" s="379"/>
      <c r="M265" s="379"/>
      <c r="N265" s="379"/>
    </row>
    <row r="266" spans="1:14" s="59" customFormat="1" ht="12.75" customHeight="1">
      <c r="A266" s="370"/>
      <c r="B266" s="101"/>
      <c r="C266" s="96">
        <v>6059</v>
      </c>
      <c r="D266" s="107" t="s">
        <v>396</v>
      </c>
      <c r="E266" s="217">
        <v>16944</v>
      </c>
      <c r="F266" s="241">
        <v>305943</v>
      </c>
      <c r="G266" s="241">
        <v>111198</v>
      </c>
      <c r="H266" s="217">
        <v>101724.24</v>
      </c>
      <c r="I266" s="465">
        <f t="shared" si="27"/>
        <v>91.48027842227378</v>
      </c>
      <c r="J266" s="242">
        <f>H266/E266*100</f>
        <v>600.3555240793202</v>
      </c>
      <c r="K266" s="379"/>
      <c r="L266" s="379"/>
      <c r="M266" s="379"/>
      <c r="N266" s="379"/>
    </row>
    <row r="267" spans="1:14" s="59" customFormat="1" ht="12.75" customHeight="1">
      <c r="A267" s="370"/>
      <c r="B267" s="101"/>
      <c r="C267" s="96"/>
      <c r="D267" s="106" t="s">
        <v>359</v>
      </c>
      <c r="E267" s="109">
        <f>E270+E271</f>
        <v>70266</v>
      </c>
      <c r="F267" s="108">
        <f>F270+F271</f>
        <v>1539960</v>
      </c>
      <c r="G267" s="108">
        <f>G270+G271+G268+G269</f>
        <v>1539960</v>
      </c>
      <c r="H267" s="109">
        <f>H270+H271+H268+H269</f>
        <v>301123.57999999996</v>
      </c>
      <c r="I267" s="527">
        <f t="shared" si="27"/>
        <v>19.55398711654848</v>
      </c>
      <c r="J267" s="254">
        <f>H267/E267*100</f>
        <v>428.5480602282753</v>
      </c>
      <c r="K267" s="385"/>
      <c r="L267" s="379"/>
      <c r="M267" s="379"/>
      <c r="N267" s="379"/>
    </row>
    <row r="268" spans="1:14" s="59" customFormat="1" ht="12.75" customHeight="1">
      <c r="A268" s="370"/>
      <c r="B268" s="101"/>
      <c r="C268" s="96">
        <v>4217</v>
      </c>
      <c r="D268" s="107" t="s">
        <v>242</v>
      </c>
      <c r="E268" s="242">
        <v>0</v>
      </c>
      <c r="F268" s="664">
        <v>0</v>
      </c>
      <c r="G268" s="664">
        <v>965</v>
      </c>
      <c r="H268" s="242">
        <v>964.37</v>
      </c>
      <c r="I268" s="465">
        <f t="shared" si="27"/>
        <v>99.93471502590674</v>
      </c>
      <c r="J268" s="242">
        <v>0</v>
      </c>
      <c r="K268" s="385"/>
      <c r="L268" s="379"/>
      <c r="M268" s="379"/>
      <c r="N268" s="379"/>
    </row>
    <row r="269" spans="1:14" s="59" customFormat="1" ht="12.75" customHeight="1">
      <c r="A269" s="370"/>
      <c r="B269" s="101"/>
      <c r="C269" s="96">
        <v>4219</v>
      </c>
      <c r="D269" s="107" t="s">
        <v>242</v>
      </c>
      <c r="E269" s="242">
        <v>0</v>
      </c>
      <c r="F269" s="664">
        <v>0</v>
      </c>
      <c r="G269" s="664">
        <v>171</v>
      </c>
      <c r="H269" s="242">
        <v>170.18</v>
      </c>
      <c r="I269" s="465">
        <f t="shared" si="27"/>
        <v>99.52046783625731</v>
      </c>
      <c r="J269" s="242">
        <v>0</v>
      </c>
      <c r="K269" s="385"/>
      <c r="L269" s="379"/>
      <c r="M269" s="379"/>
      <c r="N269" s="379"/>
    </row>
    <row r="270" spans="1:14" s="59" customFormat="1" ht="12.75" customHeight="1">
      <c r="A270" s="370"/>
      <c r="B270" s="101"/>
      <c r="C270" s="96">
        <v>6057</v>
      </c>
      <c r="D270" s="107" t="s">
        <v>396</v>
      </c>
      <c r="E270" s="217">
        <v>59726.1</v>
      </c>
      <c r="F270" s="241">
        <v>1002622</v>
      </c>
      <c r="G270" s="241">
        <v>1001657</v>
      </c>
      <c r="H270" s="217">
        <v>207309.49</v>
      </c>
      <c r="I270" s="465">
        <f t="shared" si="27"/>
        <v>20.696654643256124</v>
      </c>
      <c r="J270" s="242">
        <f aca="true" t="shared" si="28" ref="J270:J277">H270/E270*100</f>
        <v>347.1003296716176</v>
      </c>
      <c r="K270" s="379"/>
      <c r="L270" s="379"/>
      <c r="M270" s="379"/>
      <c r="N270" s="379"/>
    </row>
    <row r="271" spans="1:14" s="59" customFormat="1" ht="12.75" customHeight="1">
      <c r="A271" s="370"/>
      <c r="B271" s="101"/>
      <c r="C271" s="96">
        <v>6059</v>
      </c>
      <c r="D271" s="107" t="s">
        <v>396</v>
      </c>
      <c r="E271" s="217">
        <v>10539.9</v>
      </c>
      <c r="F271" s="241">
        <v>537338</v>
      </c>
      <c r="G271" s="241">
        <v>537167</v>
      </c>
      <c r="H271" s="217">
        <v>92679.54</v>
      </c>
      <c r="I271" s="465">
        <f t="shared" si="27"/>
        <v>17.253394195845985</v>
      </c>
      <c r="J271" s="242">
        <f t="shared" si="28"/>
        <v>879.3208664218826</v>
      </c>
      <c r="K271" s="379"/>
      <c r="L271" s="379"/>
      <c r="M271" s="379"/>
      <c r="N271" s="379"/>
    </row>
    <row r="272" spans="1:14" s="59" customFormat="1" ht="12.75" customHeight="1">
      <c r="A272" s="370"/>
      <c r="B272" s="101"/>
      <c r="C272" s="96"/>
      <c r="D272" s="106" t="s">
        <v>360</v>
      </c>
      <c r="E272" s="109">
        <f>E275+E276+E277</f>
        <v>512940.55</v>
      </c>
      <c r="F272" s="108">
        <f>F275+F276+F277</f>
        <v>1757196</v>
      </c>
      <c r="G272" s="108">
        <f>G275+G276+G277+G273+G274</f>
        <v>1757196</v>
      </c>
      <c r="H272" s="109">
        <f>H275+H276+H277+H273+H274</f>
        <v>405048.93</v>
      </c>
      <c r="I272" s="527">
        <f t="shared" si="27"/>
        <v>23.050867973749085</v>
      </c>
      <c r="J272" s="254">
        <f t="shared" si="28"/>
        <v>78.96605756749004</v>
      </c>
      <c r="K272" s="379"/>
      <c r="L272" s="379"/>
      <c r="M272" s="379"/>
      <c r="N272" s="379"/>
    </row>
    <row r="273" spans="1:14" s="59" customFormat="1" ht="12.75" customHeight="1">
      <c r="A273" s="370"/>
      <c r="B273" s="101"/>
      <c r="C273" s="96">
        <v>4217</v>
      </c>
      <c r="D273" s="107" t="s">
        <v>242</v>
      </c>
      <c r="E273" s="217">
        <v>0</v>
      </c>
      <c r="F273" s="241">
        <v>0</v>
      </c>
      <c r="G273" s="241">
        <v>507</v>
      </c>
      <c r="H273" s="217">
        <v>506.02</v>
      </c>
      <c r="I273" s="465">
        <f aca="true" t="shared" si="29" ref="I273:I280">H273/G273*100</f>
        <v>99.80670611439841</v>
      </c>
      <c r="J273" s="242">
        <v>0</v>
      </c>
      <c r="K273" s="379"/>
      <c r="L273" s="379"/>
      <c r="M273" s="379"/>
      <c r="N273" s="379"/>
    </row>
    <row r="274" spans="1:14" s="59" customFormat="1" ht="12.75" customHeight="1">
      <c r="A274" s="370"/>
      <c r="B274" s="101"/>
      <c r="C274" s="96">
        <v>4219</v>
      </c>
      <c r="D274" s="107" t="s">
        <v>242</v>
      </c>
      <c r="E274" s="217">
        <v>0</v>
      </c>
      <c r="F274" s="241">
        <v>0</v>
      </c>
      <c r="G274" s="241">
        <v>90</v>
      </c>
      <c r="H274" s="217">
        <v>89.3</v>
      </c>
      <c r="I274" s="465">
        <f t="shared" si="29"/>
        <v>99.22222222222223</v>
      </c>
      <c r="J274" s="242">
        <v>0</v>
      </c>
      <c r="K274" s="379"/>
      <c r="L274" s="379"/>
      <c r="M274" s="379"/>
      <c r="N274" s="379"/>
    </row>
    <row r="275" spans="1:14" s="59" customFormat="1" ht="12.75" customHeight="1">
      <c r="A275" s="370"/>
      <c r="B275" s="101"/>
      <c r="C275" s="96">
        <v>6050</v>
      </c>
      <c r="D275" s="107" t="s">
        <v>396</v>
      </c>
      <c r="E275" s="217">
        <v>360976.12</v>
      </c>
      <c r="F275" s="241">
        <v>0</v>
      </c>
      <c r="G275" s="241">
        <v>0</v>
      </c>
      <c r="H275" s="217">
        <v>0</v>
      </c>
      <c r="I275" s="465">
        <v>0</v>
      </c>
      <c r="J275" s="242">
        <f t="shared" si="28"/>
        <v>0</v>
      </c>
      <c r="K275" s="379"/>
      <c r="L275" s="379"/>
      <c r="M275" s="379"/>
      <c r="N275" s="379"/>
    </row>
    <row r="276" spans="1:14" s="59" customFormat="1" ht="12.75" customHeight="1">
      <c r="A276" s="370"/>
      <c r="B276" s="101"/>
      <c r="C276" s="96">
        <v>6057</v>
      </c>
      <c r="D276" s="107" t="s">
        <v>396</v>
      </c>
      <c r="E276" s="217">
        <v>83104.56</v>
      </c>
      <c r="F276" s="241">
        <v>513219</v>
      </c>
      <c r="G276" s="241">
        <v>512712</v>
      </c>
      <c r="H276" s="217">
        <v>243179.83</v>
      </c>
      <c r="I276" s="465">
        <f t="shared" si="29"/>
        <v>47.43010305980746</v>
      </c>
      <c r="J276" s="242">
        <f t="shared" si="28"/>
        <v>292.61911741064506</v>
      </c>
      <c r="K276" s="379"/>
      <c r="L276" s="379"/>
      <c r="M276" s="379"/>
      <c r="N276" s="379"/>
    </row>
    <row r="277" spans="1:14" s="59" customFormat="1" ht="12.75" customHeight="1">
      <c r="A277" s="370"/>
      <c r="B277" s="101"/>
      <c r="C277" s="96">
        <v>6059</v>
      </c>
      <c r="D277" s="107" t="s">
        <v>396</v>
      </c>
      <c r="E277" s="217">
        <v>68859.87</v>
      </c>
      <c r="F277" s="241">
        <v>1243977</v>
      </c>
      <c r="G277" s="241">
        <v>1243887</v>
      </c>
      <c r="H277" s="217">
        <v>161273.78</v>
      </c>
      <c r="I277" s="465">
        <f t="shared" si="29"/>
        <v>12.96530794195936</v>
      </c>
      <c r="J277" s="242">
        <f t="shared" si="28"/>
        <v>234.20575728650084</v>
      </c>
      <c r="K277" s="379"/>
      <c r="L277" s="379"/>
      <c r="M277" s="379"/>
      <c r="N277" s="379"/>
    </row>
    <row r="278" spans="1:14" s="59" customFormat="1" ht="12.75" customHeight="1">
      <c r="A278" s="370"/>
      <c r="B278" s="101"/>
      <c r="C278" s="96"/>
      <c r="D278" s="106" t="s">
        <v>504</v>
      </c>
      <c r="E278" s="109">
        <v>0</v>
      </c>
      <c r="F278" s="108">
        <f>F279+F280</f>
        <v>212029</v>
      </c>
      <c r="G278" s="108">
        <f>G279+G280</f>
        <v>212029</v>
      </c>
      <c r="H278" s="109">
        <f>H279+H280</f>
        <v>111728</v>
      </c>
      <c r="I278" s="527">
        <f t="shared" si="29"/>
        <v>52.694678558121765</v>
      </c>
      <c r="J278" s="254">
        <v>0</v>
      </c>
      <c r="K278" s="398"/>
      <c r="L278" s="379"/>
      <c r="M278" s="379"/>
      <c r="N278" s="379"/>
    </row>
    <row r="279" spans="1:14" s="59" customFormat="1" ht="12.75" customHeight="1">
      <c r="A279" s="370"/>
      <c r="B279" s="101"/>
      <c r="C279" s="96">
        <v>6057</v>
      </c>
      <c r="D279" s="107" t="s">
        <v>396</v>
      </c>
      <c r="E279" s="217">
        <v>0</v>
      </c>
      <c r="F279" s="241">
        <v>180225</v>
      </c>
      <c r="G279" s="241">
        <v>180225</v>
      </c>
      <c r="H279" s="217">
        <v>94727.1</v>
      </c>
      <c r="I279" s="465">
        <f t="shared" si="29"/>
        <v>52.560466084061595</v>
      </c>
      <c r="J279" s="242">
        <v>0</v>
      </c>
      <c r="K279" s="398"/>
      <c r="L279" s="379"/>
      <c r="M279" s="379"/>
      <c r="N279" s="379"/>
    </row>
    <row r="280" spans="1:14" s="59" customFormat="1" ht="12.75" customHeight="1">
      <c r="A280" s="370"/>
      <c r="B280" s="101"/>
      <c r="C280" s="96">
        <v>6059</v>
      </c>
      <c r="D280" s="107" t="s">
        <v>396</v>
      </c>
      <c r="E280" s="217">
        <v>0</v>
      </c>
      <c r="F280" s="241">
        <v>31804</v>
      </c>
      <c r="G280" s="241">
        <v>31804</v>
      </c>
      <c r="H280" s="217">
        <v>17000.9</v>
      </c>
      <c r="I280" s="465">
        <f t="shared" si="29"/>
        <v>53.45522575776632</v>
      </c>
      <c r="J280" s="242">
        <v>0</v>
      </c>
      <c r="K280" s="398"/>
      <c r="L280" s="379"/>
      <c r="M280" s="379"/>
      <c r="N280" s="379"/>
    </row>
    <row r="281" spans="1:14" s="59" customFormat="1" ht="12.75" customHeight="1">
      <c r="A281" s="370"/>
      <c r="B281" s="101"/>
      <c r="C281" s="96"/>
      <c r="D281" s="106" t="s">
        <v>363</v>
      </c>
      <c r="E281" s="109">
        <v>0</v>
      </c>
      <c r="F281" s="108">
        <f>F282+F283</f>
        <v>69200</v>
      </c>
      <c r="G281" s="108">
        <f>G282+G283</f>
        <v>69200</v>
      </c>
      <c r="H281" s="109">
        <f>H282+H283</f>
        <v>68000</v>
      </c>
      <c r="I281" s="527">
        <f>H281/G281*100</f>
        <v>98.26589595375722</v>
      </c>
      <c r="J281" s="254">
        <v>0</v>
      </c>
      <c r="K281" s="379"/>
      <c r="L281" s="379"/>
      <c r="M281" s="379"/>
      <c r="N281" s="379"/>
    </row>
    <row r="282" spans="1:14" s="59" customFormat="1" ht="12.75" customHeight="1">
      <c r="A282" s="370"/>
      <c r="B282" s="101"/>
      <c r="C282" s="96">
        <v>6057</v>
      </c>
      <c r="D282" s="107" t="s">
        <v>361</v>
      </c>
      <c r="E282" s="217">
        <v>0</v>
      </c>
      <c r="F282" s="241">
        <v>44031</v>
      </c>
      <c r="G282" s="241">
        <v>44031</v>
      </c>
      <c r="H282" s="217">
        <v>43268</v>
      </c>
      <c r="I282" s="465">
        <f>H282/G282*100</f>
        <v>98.2671299766074</v>
      </c>
      <c r="J282" s="242">
        <v>0</v>
      </c>
      <c r="K282" s="379"/>
      <c r="L282" s="379"/>
      <c r="M282" s="379"/>
      <c r="N282" s="379"/>
    </row>
    <row r="283" spans="1:14" s="59" customFormat="1" ht="12.75" customHeight="1">
      <c r="A283" s="370"/>
      <c r="B283" s="101"/>
      <c r="C283" s="96">
        <v>6059</v>
      </c>
      <c r="D283" s="107" t="s">
        <v>31</v>
      </c>
      <c r="E283" s="217">
        <v>0</v>
      </c>
      <c r="F283" s="241">
        <v>25169</v>
      </c>
      <c r="G283" s="241">
        <v>25169</v>
      </c>
      <c r="H283" s="217">
        <v>24732</v>
      </c>
      <c r="I283" s="465">
        <f>H283/G283*100</f>
        <v>98.26373713695419</v>
      </c>
      <c r="J283" s="242">
        <v>0</v>
      </c>
      <c r="K283" s="379"/>
      <c r="L283" s="379"/>
      <c r="M283" s="379"/>
      <c r="N283" s="379"/>
    </row>
    <row r="284" spans="1:14" s="59" customFormat="1" ht="12.75" customHeight="1">
      <c r="A284" s="370"/>
      <c r="B284" s="101"/>
      <c r="C284" s="96"/>
      <c r="D284" s="665" t="s">
        <v>505</v>
      </c>
      <c r="E284" s="109">
        <v>0</v>
      </c>
      <c r="F284" s="108">
        <f>F285+F286</f>
        <v>119919</v>
      </c>
      <c r="G284" s="108">
        <f>G285+G286</f>
        <v>119919</v>
      </c>
      <c r="H284" s="109">
        <v>0</v>
      </c>
      <c r="I284" s="666">
        <v>0</v>
      </c>
      <c r="J284" s="109">
        <v>0</v>
      </c>
      <c r="K284" s="379"/>
      <c r="L284" s="379"/>
      <c r="M284" s="379"/>
      <c r="N284" s="379"/>
    </row>
    <row r="285" spans="1:14" s="59" customFormat="1" ht="12.75" customHeight="1">
      <c r="A285" s="370"/>
      <c r="B285" s="101"/>
      <c r="C285" s="96">
        <v>6057</v>
      </c>
      <c r="D285" s="107" t="s">
        <v>31</v>
      </c>
      <c r="E285" s="217">
        <v>0</v>
      </c>
      <c r="F285" s="241">
        <v>76304</v>
      </c>
      <c r="G285" s="241">
        <v>76304</v>
      </c>
      <c r="H285" s="217">
        <v>0</v>
      </c>
      <c r="I285" s="170">
        <v>0</v>
      </c>
      <c r="J285" s="217">
        <v>0</v>
      </c>
      <c r="K285" s="379"/>
      <c r="L285" s="379"/>
      <c r="M285" s="379"/>
      <c r="N285" s="379"/>
    </row>
    <row r="286" spans="1:14" s="59" customFormat="1" ht="12.75" customHeight="1">
      <c r="A286" s="370"/>
      <c r="B286" s="101"/>
      <c r="C286" s="96">
        <v>6059</v>
      </c>
      <c r="D286" s="107" t="s">
        <v>31</v>
      </c>
      <c r="E286" s="217">
        <v>0</v>
      </c>
      <c r="F286" s="241">
        <v>43615</v>
      </c>
      <c r="G286" s="241">
        <v>43615</v>
      </c>
      <c r="H286" s="217">
        <v>0</v>
      </c>
      <c r="I286" s="170">
        <v>0</v>
      </c>
      <c r="J286" s="217">
        <v>0</v>
      </c>
      <c r="K286" s="379"/>
      <c r="L286" s="379"/>
      <c r="M286" s="379"/>
      <c r="N286" s="379"/>
    </row>
    <row r="287" spans="1:14" s="59" customFormat="1" ht="12.75" customHeight="1">
      <c r="A287" s="370"/>
      <c r="B287" s="101"/>
      <c r="C287" s="96"/>
      <c r="D287" s="106" t="s">
        <v>410</v>
      </c>
      <c r="E287" s="109">
        <v>0</v>
      </c>
      <c r="F287" s="108">
        <f>F288+F289</f>
        <v>750439</v>
      </c>
      <c r="G287" s="108">
        <v>0</v>
      </c>
      <c r="H287" s="109">
        <v>0</v>
      </c>
      <c r="I287" s="666">
        <v>0</v>
      </c>
      <c r="J287" s="109">
        <v>0</v>
      </c>
      <c r="K287" s="379"/>
      <c r="L287" s="379"/>
      <c r="M287" s="379"/>
      <c r="N287" s="379"/>
    </row>
    <row r="288" spans="1:14" s="59" customFormat="1" ht="12.75" customHeight="1">
      <c r="A288" s="370"/>
      <c r="B288" s="101"/>
      <c r="C288" s="96">
        <v>6057</v>
      </c>
      <c r="D288" s="107" t="s">
        <v>31</v>
      </c>
      <c r="E288" s="217">
        <v>0</v>
      </c>
      <c r="F288" s="241">
        <v>637873</v>
      </c>
      <c r="G288" s="241">
        <v>0</v>
      </c>
      <c r="H288" s="217">
        <v>0</v>
      </c>
      <c r="I288" s="170">
        <v>0</v>
      </c>
      <c r="J288" s="217">
        <v>0</v>
      </c>
      <c r="K288" s="379"/>
      <c r="L288" s="379"/>
      <c r="M288" s="379"/>
      <c r="N288" s="379"/>
    </row>
    <row r="289" spans="1:14" s="59" customFormat="1" ht="12.75" customHeight="1">
      <c r="A289" s="370"/>
      <c r="B289" s="101"/>
      <c r="C289" s="96">
        <v>6059</v>
      </c>
      <c r="D289" s="107" t="s">
        <v>31</v>
      </c>
      <c r="E289" s="217">
        <v>0</v>
      </c>
      <c r="F289" s="241">
        <v>112566</v>
      </c>
      <c r="G289" s="241">
        <v>0</v>
      </c>
      <c r="H289" s="217">
        <v>0</v>
      </c>
      <c r="I289" s="170">
        <v>0</v>
      </c>
      <c r="J289" s="217">
        <v>0</v>
      </c>
      <c r="K289" s="379"/>
      <c r="L289" s="379"/>
      <c r="M289" s="379"/>
      <c r="N289" s="379"/>
    </row>
    <row r="290" spans="1:14" s="59" customFormat="1" ht="12.75" customHeight="1">
      <c r="A290" s="370"/>
      <c r="B290" s="101"/>
      <c r="C290" s="96"/>
      <c r="D290" s="106" t="s">
        <v>364</v>
      </c>
      <c r="E290" s="109">
        <v>0</v>
      </c>
      <c r="F290" s="108">
        <f>F291+F292</f>
        <v>208319</v>
      </c>
      <c r="G290" s="108">
        <f>G291+G292</f>
        <v>208319</v>
      </c>
      <c r="H290" s="109">
        <f>H291+H292</f>
        <v>0</v>
      </c>
      <c r="I290" s="527">
        <f aca="true" t="shared" si="30" ref="I290:I298">H290/G290*100</f>
        <v>0</v>
      </c>
      <c r="J290" s="254">
        <v>0</v>
      </c>
      <c r="K290" s="379"/>
      <c r="L290" s="379"/>
      <c r="M290" s="379"/>
      <c r="N290" s="379"/>
    </row>
    <row r="291" spans="1:14" s="59" customFormat="1" ht="12.75" customHeight="1">
      <c r="A291" s="370"/>
      <c r="B291" s="101"/>
      <c r="C291" s="96">
        <v>6057</v>
      </c>
      <c r="D291" s="107" t="s">
        <v>396</v>
      </c>
      <c r="E291" s="217">
        <v>0</v>
      </c>
      <c r="F291" s="241">
        <v>177071</v>
      </c>
      <c r="G291" s="241">
        <v>177071</v>
      </c>
      <c r="H291" s="217">
        <v>0</v>
      </c>
      <c r="I291" s="465">
        <f t="shared" si="30"/>
        <v>0</v>
      </c>
      <c r="J291" s="242">
        <v>0</v>
      </c>
      <c r="K291" s="379"/>
      <c r="L291" s="379"/>
      <c r="M291" s="379"/>
      <c r="N291" s="379"/>
    </row>
    <row r="292" spans="1:14" s="59" customFormat="1" ht="12.75" customHeight="1">
      <c r="A292" s="370"/>
      <c r="B292" s="101"/>
      <c r="C292" s="96">
        <v>6059</v>
      </c>
      <c r="D292" s="107" t="s">
        <v>396</v>
      </c>
      <c r="E292" s="217">
        <v>0</v>
      </c>
      <c r="F292" s="241">
        <v>31248</v>
      </c>
      <c r="G292" s="241">
        <v>31248</v>
      </c>
      <c r="H292" s="217">
        <v>0</v>
      </c>
      <c r="I292" s="465">
        <f t="shared" si="30"/>
        <v>0</v>
      </c>
      <c r="J292" s="242">
        <v>0</v>
      </c>
      <c r="K292" s="379"/>
      <c r="L292" s="379"/>
      <c r="M292" s="379"/>
      <c r="N292" s="379"/>
    </row>
    <row r="293" spans="1:14" s="59" customFormat="1" ht="12.75" customHeight="1">
      <c r="A293" s="370"/>
      <c r="B293" s="101"/>
      <c r="C293" s="96"/>
      <c r="D293" s="106" t="s">
        <v>506</v>
      </c>
      <c r="E293" s="254">
        <f>E298+E294+E295+E296</f>
        <v>53459.659999999996</v>
      </c>
      <c r="F293" s="555">
        <f>SUM(F294:F298)</f>
        <v>52200</v>
      </c>
      <c r="G293" s="555">
        <f>G298+G294+G295+G296+G297</f>
        <v>52200</v>
      </c>
      <c r="H293" s="254">
        <f>SUM(H294:H298)</f>
        <v>48082.07</v>
      </c>
      <c r="I293" s="527">
        <f t="shared" si="30"/>
        <v>92.11124521072797</v>
      </c>
      <c r="J293" s="254">
        <f>H293/E293*100</f>
        <v>89.94084511573774</v>
      </c>
      <c r="K293" s="398"/>
      <c r="L293" s="379"/>
      <c r="M293" s="379"/>
      <c r="N293" s="379"/>
    </row>
    <row r="294" spans="1:14" s="59" customFormat="1" ht="12.75" customHeight="1">
      <c r="A294" s="370"/>
      <c r="B294" s="101"/>
      <c r="C294" s="96">
        <v>4110</v>
      </c>
      <c r="D294" s="97" t="s">
        <v>281</v>
      </c>
      <c r="E294" s="100">
        <v>1713.38</v>
      </c>
      <c r="F294" s="99">
        <v>1790</v>
      </c>
      <c r="G294" s="99">
        <v>1714</v>
      </c>
      <c r="H294" s="100">
        <v>1622.98</v>
      </c>
      <c r="I294" s="465">
        <f t="shared" si="30"/>
        <v>94.68961493582265</v>
      </c>
      <c r="J294" s="242">
        <f>H294/E294*100</f>
        <v>94.72387911613302</v>
      </c>
      <c r="K294" s="385"/>
      <c r="L294" s="379"/>
      <c r="M294" s="379"/>
      <c r="N294" s="379"/>
    </row>
    <row r="295" spans="1:14" s="59" customFormat="1" ht="12.75" customHeight="1">
      <c r="A295" s="370"/>
      <c r="B295" s="101"/>
      <c r="C295" s="96">
        <v>4120</v>
      </c>
      <c r="D295" s="97" t="s">
        <v>277</v>
      </c>
      <c r="E295" s="100">
        <v>245.52</v>
      </c>
      <c r="F295" s="99">
        <v>260</v>
      </c>
      <c r="G295" s="99">
        <v>246</v>
      </c>
      <c r="H295" s="100">
        <v>232.56</v>
      </c>
      <c r="I295" s="465">
        <f t="shared" si="30"/>
        <v>94.53658536585367</v>
      </c>
      <c r="J295" s="242">
        <f>H295/E295*100</f>
        <v>94.72140762463343</v>
      </c>
      <c r="K295" s="379"/>
      <c r="L295" s="379"/>
      <c r="M295" s="379"/>
      <c r="N295" s="379"/>
    </row>
    <row r="296" spans="1:14" s="59" customFormat="1" ht="12.75" customHeight="1">
      <c r="A296" s="370"/>
      <c r="B296" s="101"/>
      <c r="C296" s="96">
        <v>4170</v>
      </c>
      <c r="D296" s="97" t="s">
        <v>265</v>
      </c>
      <c r="E296" s="100">
        <v>10020</v>
      </c>
      <c r="F296" s="99">
        <v>8271</v>
      </c>
      <c r="G296" s="99">
        <v>10002</v>
      </c>
      <c r="H296" s="100">
        <v>9560.86</v>
      </c>
      <c r="I296" s="465">
        <f t="shared" si="30"/>
        <v>95.58948210357929</v>
      </c>
      <c r="J296" s="242">
        <f>H296/E296*100</f>
        <v>95.4177644710579</v>
      </c>
      <c r="K296" s="379"/>
      <c r="L296" s="379"/>
      <c r="M296" s="379"/>
      <c r="N296" s="379"/>
    </row>
    <row r="297" spans="1:14" s="59" customFormat="1" ht="12.75" customHeight="1">
      <c r="A297" s="370"/>
      <c r="B297" s="101"/>
      <c r="C297" s="96">
        <v>4300</v>
      </c>
      <c r="D297" s="97" t="s">
        <v>176</v>
      </c>
      <c r="E297" s="100">
        <v>0</v>
      </c>
      <c r="F297" s="99">
        <v>0</v>
      </c>
      <c r="G297" s="99">
        <v>2000</v>
      </c>
      <c r="H297" s="100">
        <v>1932.07</v>
      </c>
      <c r="I297" s="465">
        <f t="shared" si="30"/>
        <v>96.6035</v>
      </c>
      <c r="J297" s="242">
        <v>0</v>
      </c>
      <c r="K297" s="379"/>
      <c r="L297" s="379"/>
      <c r="M297" s="379"/>
      <c r="N297" s="379"/>
    </row>
    <row r="298" spans="1:14" s="59" customFormat="1" ht="12.75" customHeight="1">
      <c r="A298" s="699"/>
      <c r="B298" s="171"/>
      <c r="C298" s="96">
        <v>4360</v>
      </c>
      <c r="D298" s="97" t="s">
        <v>323</v>
      </c>
      <c r="E298" s="100">
        <v>41480.76</v>
      </c>
      <c r="F298" s="99">
        <v>41879</v>
      </c>
      <c r="G298" s="99">
        <v>38238</v>
      </c>
      <c r="H298" s="100">
        <v>34733.6</v>
      </c>
      <c r="I298" s="532">
        <f t="shared" si="30"/>
        <v>90.83529473298813</v>
      </c>
      <c r="J298" s="242">
        <f>H298/E298*100</f>
        <v>83.73424209199638</v>
      </c>
      <c r="K298" s="379"/>
      <c r="L298" s="379"/>
      <c r="M298" s="379"/>
      <c r="N298" s="379"/>
    </row>
    <row r="299" spans="1:14" s="59" customFormat="1" ht="12.75" customHeight="1">
      <c r="A299" s="119">
        <v>751</v>
      </c>
      <c r="B299" s="308"/>
      <c r="C299" s="114"/>
      <c r="D299" s="386" t="s">
        <v>412</v>
      </c>
      <c r="E299" s="136"/>
      <c r="F299" s="623"/>
      <c r="G299" s="135"/>
      <c r="H299" s="682"/>
      <c r="I299" s="667"/>
      <c r="J299" s="330"/>
      <c r="K299" s="379"/>
      <c r="L299" s="379"/>
      <c r="M299" s="379"/>
      <c r="N299" s="379"/>
    </row>
    <row r="300" spans="1:14" s="59" customFormat="1" ht="12.75" customHeight="1">
      <c r="A300" s="119"/>
      <c r="B300" s="308"/>
      <c r="C300" s="119"/>
      <c r="D300" s="308" t="s">
        <v>507</v>
      </c>
      <c r="E300" s="668"/>
      <c r="F300" s="669"/>
      <c r="G300" s="670"/>
      <c r="H300" s="736"/>
      <c r="I300" s="671"/>
      <c r="J300" s="672"/>
      <c r="K300" s="379"/>
      <c r="L300" s="379"/>
      <c r="M300" s="379"/>
      <c r="N300" s="379"/>
    </row>
    <row r="301" spans="1:14" s="59" customFormat="1" ht="12.75" customHeight="1">
      <c r="A301" s="187"/>
      <c r="B301" s="188"/>
      <c r="C301" s="187"/>
      <c r="D301" s="188" t="s">
        <v>413</v>
      </c>
      <c r="E301" s="190">
        <v>0</v>
      </c>
      <c r="F301" s="673">
        <v>0</v>
      </c>
      <c r="G301" s="645">
        <f>G305</f>
        <v>40367</v>
      </c>
      <c r="H301" s="737">
        <f>H305</f>
        <v>40367</v>
      </c>
      <c r="I301" s="739">
        <f>H301/G301*100</f>
        <v>100</v>
      </c>
      <c r="J301" s="332">
        <v>0</v>
      </c>
      <c r="K301" s="379"/>
      <c r="L301" s="379"/>
      <c r="M301" s="379"/>
      <c r="N301" s="379"/>
    </row>
    <row r="302" spans="1:14" s="59" customFormat="1" ht="12.75" customHeight="1">
      <c r="A302" s="141"/>
      <c r="B302" s="123">
        <v>75109</v>
      </c>
      <c r="C302" s="101"/>
      <c r="D302" s="403" t="s">
        <v>414</v>
      </c>
      <c r="E302" s="674"/>
      <c r="F302" s="675"/>
      <c r="G302" s="676"/>
      <c r="H302" s="674"/>
      <c r="I302" s="738"/>
      <c r="J302" s="677"/>
      <c r="K302" s="379"/>
      <c r="L302" s="379"/>
      <c r="M302" s="379"/>
      <c r="N302" s="379"/>
    </row>
    <row r="303" spans="1:14" s="59" customFormat="1" ht="12.75" customHeight="1">
      <c r="A303" s="141"/>
      <c r="B303" s="101"/>
      <c r="C303" s="123"/>
      <c r="D303" s="678" t="s">
        <v>415</v>
      </c>
      <c r="E303" s="679"/>
      <c r="F303" s="651"/>
      <c r="G303" s="650"/>
      <c r="H303" s="679"/>
      <c r="I303" s="735"/>
      <c r="J303" s="607"/>
      <c r="K303" s="379"/>
      <c r="L303" s="379"/>
      <c r="M303" s="379"/>
      <c r="N303" s="379"/>
    </row>
    <row r="304" spans="1:14" s="59" customFormat="1" ht="12.75" customHeight="1">
      <c r="A304" s="141"/>
      <c r="B304" s="101"/>
      <c r="C304" s="123"/>
      <c r="D304" s="678" t="s">
        <v>416</v>
      </c>
      <c r="E304" s="679"/>
      <c r="F304" s="651"/>
      <c r="G304" s="650"/>
      <c r="H304" s="679"/>
      <c r="I304" s="735"/>
      <c r="J304" s="607"/>
      <c r="K304" s="379"/>
      <c r="L304" s="379"/>
      <c r="M304" s="379"/>
      <c r="N304" s="379"/>
    </row>
    <row r="305" spans="1:14" s="59" customFormat="1" ht="12.75" customHeight="1">
      <c r="A305" s="141"/>
      <c r="B305" s="101"/>
      <c r="C305" s="123"/>
      <c r="D305" s="678" t="s">
        <v>508</v>
      </c>
      <c r="E305" s="680">
        <v>0</v>
      </c>
      <c r="F305" s="139">
        <v>0</v>
      </c>
      <c r="G305" s="681">
        <f>SUM(G306:G311)</f>
        <v>40367</v>
      </c>
      <c r="H305" s="680">
        <f>SUM(H306:H311)</f>
        <v>40367</v>
      </c>
      <c r="I305" s="740">
        <f aca="true" t="shared" si="31" ref="I305:I311">H305/G305*100</f>
        <v>100</v>
      </c>
      <c r="J305" s="612">
        <v>0</v>
      </c>
      <c r="K305" s="379"/>
      <c r="L305" s="379"/>
      <c r="M305" s="379"/>
      <c r="N305" s="379"/>
    </row>
    <row r="306" spans="1:14" s="59" customFormat="1" ht="12.75" customHeight="1">
      <c r="A306" s="141"/>
      <c r="B306" s="88"/>
      <c r="C306" s="58">
        <v>3030</v>
      </c>
      <c r="D306" s="97" t="s">
        <v>26</v>
      </c>
      <c r="E306" s="679">
        <v>0</v>
      </c>
      <c r="F306" s="651">
        <v>0</v>
      </c>
      <c r="G306" s="650">
        <v>5650</v>
      </c>
      <c r="H306" s="679">
        <v>5650</v>
      </c>
      <c r="I306" s="735">
        <f t="shared" si="31"/>
        <v>100</v>
      </c>
      <c r="J306" s="607">
        <v>0</v>
      </c>
      <c r="K306" s="379"/>
      <c r="L306" s="379"/>
      <c r="M306" s="379"/>
      <c r="N306" s="379"/>
    </row>
    <row r="307" spans="1:14" s="59" customFormat="1" ht="12.75" customHeight="1">
      <c r="A307" s="141"/>
      <c r="B307" s="88"/>
      <c r="C307" s="58">
        <v>4110</v>
      </c>
      <c r="D307" s="97" t="s">
        <v>281</v>
      </c>
      <c r="E307" s="679">
        <v>0</v>
      </c>
      <c r="F307" s="651">
        <v>0</v>
      </c>
      <c r="G307" s="650">
        <v>1404</v>
      </c>
      <c r="H307" s="679">
        <v>1403.58</v>
      </c>
      <c r="I307" s="735">
        <f t="shared" si="31"/>
        <v>99.97008547008546</v>
      </c>
      <c r="J307" s="607">
        <v>0</v>
      </c>
      <c r="K307" s="379"/>
      <c r="L307" s="379"/>
      <c r="M307" s="379"/>
      <c r="N307" s="379"/>
    </row>
    <row r="308" spans="1:14" s="59" customFormat="1" ht="12.75" customHeight="1">
      <c r="A308" s="141"/>
      <c r="B308" s="88"/>
      <c r="C308" s="58">
        <v>4120</v>
      </c>
      <c r="D308" s="97" t="s">
        <v>277</v>
      </c>
      <c r="E308" s="679">
        <v>0</v>
      </c>
      <c r="F308" s="651">
        <v>0</v>
      </c>
      <c r="G308" s="650">
        <v>189</v>
      </c>
      <c r="H308" s="679">
        <v>188.85</v>
      </c>
      <c r="I308" s="735">
        <f t="shared" si="31"/>
        <v>99.92063492063492</v>
      </c>
      <c r="J308" s="607">
        <v>0</v>
      </c>
      <c r="K308" s="379"/>
      <c r="L308" s="379"/>
      <c r="M308" s="379"/>
      <c r="N308" s="379"/>
    </row>
    <row r="309" spans="1:14" s="59" customFormat="1" ht="12.75" customHeight="1">
      <c r="A309" s="141"/>
      <c r="B309" s="88"/>
      <c r="C309" s="58">
        <v>4170</v>
      </c>
      <c r="D309" s="97" t="s">
        <v>265</v>
      </c>
      <c r="E309" s="679">
        <v>0</v>
      </c>
      <c r="F309" s="651">
        <v>0</v>
      </c>
      <c r="G309" s="650">
        <v>8208</v>
      </c>
      <c r="H309" s="679">
        <v>8208.08</v>
      </c>
      <c r="I309" s="735">
        <f t="shared" si="31"/>
        <v>100.0009746588694</v>
      </c>
      <c r="J309" s="607">
        <v>0</v>
      </c>
      <c r="K309" s="379"/>
      <c r="L309" s="379"/>
      <c r="M309" s="379"/>
      <c r="N309" s="379"/>
    </row>
    <row r="310" spans="1:14" s="59" customFormat="1" ht="12.75" customHeight="1">
      <c r="A310" s="141"/>
      <c r="B310" s="88"/>
      <c r="C310" s="58">
        <v>4210</v>
      </c>
      <c r="D310" s="97" t="s">
        <v>242</v>
      </c>
      <c r="E310" s="679">
        <v>0</v>
      </c>
      <c r="F310" s="651">
        <v>0</v>
      </c>
      <c r="G310" s="650">
        <v>24000</v>
      </c>
      <c r="H310" s="679">
        <v>24000.52</v>
      </c>
      <c r="I310" s="735">
        <f t="shared" si="31"/>
        <v>100.00216666666665</v>
      </c>
      <c r="J310" s="607">
        <v>0</v>
      </c>
      <c r="K310" s="379"/>
      <c r="L310" s="379"/>
      <c r="M310" s="379"/>
      <c r="N310" s="379"/>
    </row>
    <row r="311" spans="1:14" s="59" customFormat="1" ht="12.75" customHeight="1">
      <c r="A311" s="141"/>
      <c r="B311" s="88"/>
      <c r="C311" s="58">
        <v>4410</v>
      </c>
      <c r="D311" s="97" t="s">
        <v>447</v>
      </c>
      <c r="E311" s="679">
        <v>0</v>
      </c>
      <c r="F311" s="651">
        <v>0</v>
      </c>
      <c r="G311" s="650">
        <v>916</v>
      </c>
      <c r="H311" s="679">
        <v>915.97</v>
      </c>
      <c r="I311" s="735">
        <f t="shared" si="31"/>
        <v>99.9967248908297</v>
      </c>
      <c r="J311" s="607">
        <v>0</v>
      </c>
      <c r="K311" s="379"/>
      <c r="L311" s="379"/>
      <c r="M311" s="379"/>
      <c r="N311" s="379"/>
    </row>
    <row r="312" spans="1:14" s="59" customFormat="1" ht="12.75" customHeight="1">
      <c r="A312" s="134">
        <v>752</v>
      </c>
      <c r="B312" s="134"/>
      <c r="C312" s="134"/>
      <c r="D312" s="114" t="s">
        <v>417</v>
      </c>
      <c r="E312" s="682">
        <v>0</v>
      </c>
      <c r="F312" s="135">
        <v>0</v>
      </c>
      <c r="G312" s="623">
        <f>G313</f>
        <v>28325</v>
      </c>
      <c r="H312" s="682">
        <f>H313</f>
        <v>28325</v>
      </c>
      <c r="I312" s="745">
        <v>100</v>
      </c>
      <c r="J312" s="329">
        <v>0</v>
      </c>
      <c r="K312" s="379"/>
      <c r="L312" s="379"/>
      <c r="M312" s="379"/>
      <c r="N312" s="379"/>
    </row>
    <row r="313" spans="1:14" s="59" customFormat="1" ht="12.75" customHeight="1">
      <c r="A313" s="141"/>
      <c r="B313" s="123">
        <v>75295</v>
      </c>
      <c r="C313" s="89"/>
      <c r="D313" s="123" t="s">
        <v>157</v>
      </c>
      <c r="E313" s="680">
        <v>0</v>
      </c>
      <c r="F313" s="139">
        <v>0</v>
      </c>
      <c r="G313" s="681">
        <f>G315</f>
        <v>28325</v>
      </c>
      <c r="H313" s="680">
        <f>H315</f>
        <v>28325</v>
      </c>
      <c r="I313" s="740">
        <v>100</v>
      </c>
      <c r="J313" s="683">
        <v>0</v>
      </c>
      <c r="K313" s="379"/>
      <c r="L313" s="379"/>
      <c r="M313" s="379"/>
      <c r="N313" s="379"/>
    </row>
    <row r="314" spans="1:14" s="59" customFormat="1" ht="12.75" customHeight="1">
      <c r="A314" s="141"/>
      <c r="B314" s="101"/>
      <c r="C314" s="89"/>
      <c r="D314" s="411" t="s">
        <v>446</v>
      </c>
      <c r="E314" s="741"/>
      <c r="F314" s="742"/>
      <c r="G314" s="743"/>
      <c r="H314" s="741"/>
      <c r="I314" s="746"/>
      <c r="J314" s="744"/>
      <c r="K314" s="379"/>
      <c r="L314" s="379"/>
      <c r="M314" s="379"/>
      <c r="N314" s="379"/>
    </row>
    <row r="315" spans="1:14" s="59" customFormat="1" ht="12.75" customHeight="1">
      <c r="A315" s="388"/>
      <c r="B315" s="129"/>
      <c r="C315" s="96">
        <v>4210</v>
      </c>
      <c r="D315" s="97" t="s">
        <v>242</v>
      </c>
      <c r="E315" s="747">
        <v>0</v>
      </c>
      <c r="F315" s="98">
        <v>0</v>
      </c>
      <c r="G315" s="166">
        <v>28325</v>
      </c>
      <c r="H315" s="747">
        <v>28325</v>
      </c>
      <c r="I315" s="748">
        <v>100</v>
      </c>
      <c r="J315" s="238">
        <v>0</v>
      </c>
      <c r="K315" s="379"/>
      <c r="L315" s="379"/>
      <c r="M315" s="379"/>
      <c r="N315" s="379"/>
    </row>
    <row r="316" spans="1:14" s="59" customFormat="1" ht="12.75" customHeight="1">
      <c r="A316" s="128"/>
      <c r="B316" s="128"/>
      <c r="C316" s="128"/>
      <c r="D316" s="128"/>
      <c r="E316" s="196"/>
      <c r="F316" s="328"/>
      <c r="G316" s="328"/>
      <c r="H316" s="196"/>
      <c r="I316" s="662"/>
      <c r="J316" s="453"/>
      <c r="K316" s="379"/>
      <c r="L316" s="379"/>
      <c r="M316" s="379"/>
      <c r="N316" s="379"/>
    </row>
    <row r="317" spans="1:14" s="59" customFormat="1" ht="12.75" customHeight="1">
      <c r="A317" s="128"/>
      <c r="B317" s="128"/>
      <c r="C317" s="128"/>
      <c r="D317" s="128"/>
      <c r="E317" s="196"/>
      <c r="F317" s="328"/>
      <c r="G317" s="328"/>
      <c r="H317" s="196"/>
      <c r="I317" s="662"/>
      <c r="J317" s="453"/>
      <c r="K317" s="379"/>
      <c r="L317" s="379"/>
      <c r="M317" s="379"/>
      <c r="N317" s="379"/>
    </row>
    <row r="318" spans="1:14" s="59" customFormat="1" ht="12.75" customHeight="1">
      <c r="A318" s="128"/>
      <c r="B318" s="128"/>
      <c r="C318" s="128"/>
      <c r="D318" s="128"/>
      <c r="E318" s="196"/>
      <c r="F318" s="328"/>
      <c r="G318" s="328"/>
      <c r="H318" s="196"/>
      <c r="I318" s="662"/>
      <c r="J318" s="453"/>
      <c r="K318" s="379"/>
      <c r="L318" s="379"/>
      <c r="M318" s="379"/>
      <c r="N318" s="379"/>
    </row>
    <row r="319" spans="1:14" s="59" customFormat="1" ht="12.75" customHeight="1">
      <c r="A319" s="128"/>
      <c r="B319" s="128"/>
      <c r="C319" s="128"/>
      <c r="D319" s="128"/>
      <c r="E319" s="196"/>
      <c r="F319" s="328"/>
      <c r="G319" s="328"/>
      <c r="H319" s="196"/>
      <c r="I319" s="662"/>
      <c r="J319" s="453"/>
      <c r="K319" s="379"/>
      <c r="L319" s="379"/>
      <c r="M319" s="379"/>
      <c r="N319" s="379"/>
    </row>
    <row r="320" spans="1:14" s="59" customFormat="1" ht="12.75" customHeight="1">
      <c r="A320" s="128"/>
      <c r="B320" s="128"/>
      <c r="C320" s="128"/>
      <c r="D320" s="128"/>
      <c r="E320" s="196" t="s">
        <v>473</v>
      </c>
      <c r="F320" s="328"/>
      <c r="G320" s="328"/>
      <c r="H320" s="196"/>
      <c r="I320" s="662"/>
      <c r="J320" s="453"/>
      <c r="K320" s="379"/>
      <c r="L320" s="379"/>
      <c r="M320" s="379"/>
      <c r="N320" s="379"/>
    </row>
    <row r="321" spans="1:14" s="59" customFormat="1" ht="12.75" customHeight="1">
      <c r="A321" s="340"/>
      <c r="B321" s="341"/>
      <c r="C321" s="340"/>
      <c r="D321" s="342"/>
      <c r="E321" s="65" t="s">
        <v>3</v>
      </c>
      <c r="F321" s="343" t="s">
        <v>97</v>
      </c>
      <c r="G321" s="344" t="s">
        <v>98</v>
      </c>
      <c r="H321" s="65" t="s">
        <v>3</v>
      </c>
      <c r="I321" s="345" t="s">
        <v>273</v>
      </c>
      <c r="J321" s="346"/>
      <c r="K321" s="379"/>
      <c r="L321" s="379"/>
      <c r="M321" s="379"/>
      <c r="N321" s="379"/>
    </row>
    <row r="322" spans="1:14" s="59" customFormat="1" ht="12.75" customHeight="1">
      <c r="A322" s="347" t="s">
        <v>94</v>
      </c>
      <c r="B322" s="211" t="s">
        <v>95</v>
      </c>
      <c r="C322" s="347" t="s">
        <v>4</v>
      </c>
      <c r="D322" s="348" t="s">
        <v>96</v>
      </c>
      <c r="E322" s="69" t="s">
        <v>357</v>
      </c>
      <c r="F322" s="349" t="s">
        <v>99</v>
      </c>
      <c r="G322" s="350" t="s">
        <v>100</v>
      </c>
      <c r="H322" s="69" t="s">
        <v>407</v>
      </c>
      <c r="I322" s="351"/>
      <c r="J322" s="352"/>
      <c r="K322" s="379"/>
      <c r="L322" s="379"/>
      <c r="M322" s="379"/>
      <c r="N322" s="379"/>
    </row>
    <row r="323" spans="1:14" s="59" customFormat="1" ht="12.75" customHeight="1">
      <c r="A323" s="353"/>
      <c r="B323" s="354"/>
      <c r="C323" s="353"/>
      <c r="D323" s="355"/>
      <c r="E323" s="73"/>
      <c r="F323" s="356" t="s">
        <v>407</v>
      </c>
      <c r="G323" s="357" t="s">
        <v>101</v>
      </c>
      <c r="H323" s="73"/>
      <c r="I323" s="358" t="s">
        <v>102</v>
      </c>
      <c r="J323" s="359" t="s">
        <v>103</v>
      </c>
      <c r="K323" s="379"/>
      <c r="L323" s="379"/>
      <c r="M323" s="379"/>
      <c r="N323" s="379"/>
    </row>
    <row r="324" spans="1:14" s="59" customFormat="1" ht="12.75" customHeight="1">
      <c r="A324" s="75">
        <v>1</v>
      </c>
      <c r="B324" s="75">
        <v>2</v>
      </c>
      <c r="C324" s="75">
        <v>3</v>
      </c>
      <c r="D324" s="75">
        <v>4</v>
      </c>
      <c r="E324" s="360">
        <v>5</v>
      </c>
      <c r="F324" s="360">
        <v>6</v>
      </c>
      <c r="G324" s="360">
        <v>7</v>
      </c>
      <c r="H324" s="361">
        <v>8</v>
      </c>
      <c r="I324" s="362">
        <v>9</v>
      </c>
      <c r="J324" s="363">
        <v>10</v>
      </c>
      <c r="K324" s="379"/>
      <c r="L324" s="379"/>
      <c r="M324" s="379"/>
      <c r="N324" s="379"/>
    </row>
    <row r="325" spans="1:14" s="59" customFormat="1" ht="12.75" customHeight="1">
      <c r="A325" s="114">
        <v>754</v>
      </c>
      <c r="B325" s="386"/>
      <c r="C325" s="114"/>
      <c r="D325" s="386" t="s">
        <v>44</v>
      </c>
      <c r="E325" s="136"/>
      <c r="F325" s="244"/>
      <c r="G325" s="245"/>
      <c r="H325" s="136"/>
      <c r="I325" s="329"/>
      <c r="J325" s="329"/>
      <c r="K325" s="379"/>
      <c r="L325" s="379"/>
      <c r="M325" s="379"/>
      <c r="N325" s="379"/>
    </row>
    <row r="326" spans="1:14" s="59" customFormat="1" ht="12.75" customHeight="1">
      <c r="A326" s="119"/>
      <c r="B326" s="308"/>
      <c r="C326" s="187"/>
      <c r="D326" s="188" t="s">
        <v>45</v>
      </c>
      <c r="E326" s="247">
        <f>E328+E358+E367+E365</f>
        <v>3874550.49</v>
      </c>
      <c r="F326" s="189">
        <f>F328+F358</f>
        <v>3650230</v>
      </c>
      <c r="G326" s="246">
        <f>G328+G358+G365+G367</f>
        <v>4208325</v>
      </c>
      <c r="H326" s="190">
        <f>H328+H358+H365+H367</f>
        <v>4204035.16</v>
      </c>
      <c r="I326" s="247">
        <f>H326/G326*100</f>
        <v>99.89806300606536</v>
      </c>
      <c r="J326" s="247">
        <f>H326/E326*100</f>
        <v>108.50381665822609</v>
      </c>
      <c r="K326" s="379"/>
      <c r="L326" s="379"/>
      <c r="M326" s="379"/>
      <c r="N326" s="379"/>
    </row>
    <row r="327" spans="1:14" s="59" customFormat="1" ht="12.75" customHeight="1">
      <c r="A327" s="119"/>
      <c r="B327" s="154"/>
      <c r="C327" s="381"/>
      <c r="D327" s="215" t="s">
        <v>185</v>
      </c>
      <c r="E327" s="190">
        <f>E329</f>
        <v>0</v>
      </c>
      <c r="F327" s="189">
        <v>0</v>
      </c>
      <c r="G327" s="189">
        <f>G329</f>
        <v>36000</v>
      </c>
      <c r="H327" s="190">
        <f>H329</f>
        <v>36000</v>
      </c>
      <c r="I327" s="306">
        <v>0</v>
      </c>
      <c r="J327" s="247">
        <v>0</v>
      </c>
      <c r="K327" s="379"/>
      <c r="L327" s="379"/>
      <c r="M327" s="379"/>
      <c r="N327" s="379"/>
    </row>
    <row r="328" spans="1:14" s="59" customFormat="1" ht="12.75" customHeight="1">
      <c r="A328" s="158"/>
      <c r="B328" s="102">
        <v>75411</v>
      </c>
      <c r="C328" s="90"/>
      <c r="D328" s="91" t="s">
        <v>50</v>
      </c>
      <c r="E328" s="94">
        <f>SUM(E331:E339)+SUM(E340:E355)+E330</f>
        <v>3838725</v>
      </c>
      <c r="F328" s="93">
        <f>SUM(F331:F339)+SUM(F340:F355)+F330</f>
        <v>3637000</v>
      </c>
      <c r="G328" s="92">
        <f>SUM(G331:G339)+SUM(G340:G355)+G330+G356+G357</f>
        <v>4170161</v>
      </c>
      <c r="H328" s="94">
        <f>SUM(H331:H339)+SUM(H340:H355)+H330+H356+H357</f>
        <v>4170161</v>
      </c>
      <c r="I328" s="227">
        <f aca="true" t="shared" si="32" ref="I328:I357">H328/G328*100</f>
        <v>100</v>
      </c>
      <c r="J328" s="227">
        <f>H328/E328*100</f>
        <v>108.63401259532787</v>
      </c>
      <c r="K328" s="379"/>
      <c r="L328" s="379"/>
      <c r="M328" s="379"/>
      <c r="N328" s="379"/>
    </row>
    <row r="329" spans="1:14" s="59" customFormat="1" ht="12.75" customHeight="1">
      <c r="A329" s="104"/>
      <c r="B329" s="89"/>
      <c r="C329" s="90"/>
      <c r="D329" s="387" t="s">
        <v>185</v>
      </c>
      <c r="E329" s="94">
        <v>0</v>
      </c>
      <c r="F329" s="93">
        <v>0</v>
      </c>
      <c r="G329" s="92">
        <v>36000</v>
      </c>
      <c r="H329" s="94">
        <v>36000</v>
      </c>
      <c r="I329" s="227">
        <v>0</v>
      </c>
      <c r="J329" s="227">
        <v>0</v>
      </c>
      <c r="K329" s="379"/>
      <c r="L329" s="379"/>
      <c r="M329" s="379"/>
      <c r="N329" s="379"/>
    </row>
    <row r="330" spans="1:14" s="59" customFormat="1" ht="12.75" customHeight="1">
      <c r="A330" s="104"/>
      <c r="B330" s="89"/>
      <c r="C330" s="96">
        <v>3020</v>
      </c>
      <c r="D330" s="97" t="s">
        <v>154</v>
      </c>
      <c r="E330" s="100">
        <v>400</v>
      </c>
      <c r="F330" s="99">
        <v>500</v>
      </c>
      <c r="G330" s="98">
        <v>0</v>
      </c>
      <c r="H330" s="100">
        <v>0</v>
      </c>
      <c r="I330" s="242">
        <v>0</v>
      </c>
      <c r="J330" s="242">
        <v>0</v>
      </c>
      <c r="K330" s="379"/>
      <c r="L330" s="379"/>
      <c r="M330" s="379"/>
      <c r="N330" s="379"/>
    </row>
    <row r="331" spans="1:14" s="59" customFormat="1" ht="12.75" customHeight="1">
      <c r="A331" s="88"/>
      <c r="B331" s="95"/>
      <c r="C331" s="96">
        <v>3070</v>
      </c>
      <c r="D331" s="97" t="s">
        <v>351</v>
      </c>
      <c r="E331" s="100">
        <v>181986.59</v>
      </c>
      <c r="F331" s="99">
        <v>180000</v>
      </c>
      <c r="G331" s="98">
        <v>241648</v>
      </c>
      <c r="H331" s="100">
        <v>241647.74</v>
      </c>
      <c r="I331" s="242">
        <f t="shared" si="32"/>
        <v>99.99989240548234</v>
      </c>
      <c r="J331" s="242">
        <f aca="true" t="shared" si="33" ref="J331:J336">H331/E331*100</f>
        <v>132.78326716270686</v>
      </c>
      <c r="K331" s="385"/>
      <c r="L331" s="379"/>
      <c r="M331" s="379"/>
      <c r="N331" s="379"/>
    </row>
    <row r="332" spans="1:14" s="59" customFormat="1" ht="12.75" customHeight="1">
      <c r="A332" s="88"/>
      <c r="B332" s="95"/>
      <c r="C332" s="96">
        <v>4020</v>
      </c>
      <c r="D332" s="97" t="s">
        <v>156</v>
      </c>
      <c r="E332" s="100">
        <v>97115</v>
      </c>
      <c r="F332" s="99">
        <v>92815</v>
      </c>
      <c r="G332" s="98">
        <v>99316</v>
      </c>
      <c r="H332" s="100">
        <v>99316</v>
      </c>
      <c r="I332" s="242">
        <f t="shared" si="32"/>
        <v>100</v>
      </c>
      <c r="J332" s="242">
        <f t="shared" si="33"/>
        <v>102.26638521340678</v>
      </c>
      <c r="K332" s="385"/>
      <c r="L332" s="379"/>
      <c r="M332" s="379"/>
      <c r="N332" s="379"/>
    </row>
    <row r="333" spans="1:14" s="59" customFormat="1" ht="12.75" customHeight="1">
      <c r="A333" s="88"/>
      <c r="B333" s="95"/>
      <c r="C333" s="96">
        <v>4040</v>
      </c>
      <c r="D333" s="97" t="s">
        <v>12</v>
      </c>
      <c r="E333" s="100">
        <v>6908.4</v>
      </c>
      <c r="F333" s="99">
        <v>7100</v>
      </c>
      <c r="G333" s="98">
        <v>7590</v>
      </c>
      <c r="H333" s="100">
        <v>7589.88</v>
      </c>
      <c r="I333" s="242">
        <f t="shared" si="32"/>
        <v>99.99841897233202</v>
      </c>
      <c r="J333" s="242">
        <f t="shared" si="33"/>
        <v>109.86451276706619</v>
      </c>
      <c r="K333" s="385"/>
      <c r="L333" s="385"/>
      <c r="M333" s="379"/>
      <c r="N333" s="379"/>
    </row>
    <row r="334" spans="1:14" s="59" customFormat="1" ht="12.75" customHeight="1">
      <c r="A334" s="88"/>
      <c r="B334" s="95"/>
      <c r="C334" s="96">
        <v>4050</v>
      </c>
      <c r="D334" s="97" t="s">
        <v>46</v>
      </c>
      <c r="E334" s="100">
        <v>2318226</v>
      </c>
      <c r="F334" s="99">
        <v>2432977</v>
      </c>
      <c r="G334" s="98">
        <v>2442799</v>
      </c>
      <c r="H334" s="100">
        <v>2442799</v>
      </c>
      <c r="I334" s="242">
        <f t="shared" si="32"/>
        <v>100</v>
      </c>
      <c r="J334" s="242">
        <f t="shared" si="33"/>
        <v>105.37363483974384</v>
      </c>
      <c r="K334" s="477"/>
      <c r="L334" s="379"/>
      <c r="M334" s="379"/>
      <c r="N334" s="379"/>
    </row>
    <row r="335" spans="1:14" s="59" customFormat="1" ht="12.75" customHeight="1">
      <c r="A335" s="88"/>
      <c r="B335" s="95"/>
      <c r="C335" s="96">
        <v>4060</v>
      </c>
      <c r="D335" s="97" t="s">
        <v>47</v>
      </c>
      <c r="E335" s="100">
        <v>63114</v>
      </c>
      <c r="F335" s="99">
        <v>54742</v>
      </c>
      <c r="G335" s="98">
        <v>65838</v>
      </c>
      <c r="H335" s="100">
        <v>65838</v>
      </c>
      <c r="I335" s="242">
        <f t="shared" si="32"/>
        <v>100</v>
      </c>
      <c r="J335" s="242">
        <f t="shared" si="33"/>
        <v>104.31599961973572</v>
      </c>
      <c r="K335" s="477"/>
      <c r="L335" s="385"/>
      <c r="M335" s="379"/>
      <c r="N335" s="379"/>
    </row>
    <row r="336" spans="1:14" s="59" customFormat="1" ht="12.75" customHeight="1">
      <c r="A336" s="88"/>
      <c r="B336" s="95"/>
      <c r="C336" s="96">
        <v>4070</v>
      </c>
      <c r="D336" s="97" t="s">
        <v>48</v>
      </c>
      <c r="E336" s="100">
        <v>176490.83</v>
      </c>
      <c r="F336" s="99">
        <v>191000</v>
      </c>
      <c r="G336" s="98">
        <v>193979</v>
      </c>
      <c r="H336" s="100">
        <v>193978.82</v>
      </c>
      <c r="I336" s="242">
        <f>H336/G336*100</f>
        <v>99.99990720645019</v>
      </c>
      <c r="J336" s="242">
        <f t="shared" si="33"/>
        <v>109.90872443627808</v>
      </c>
      <c r="K336" s="385"/>
      <c r="L336" s="379"/>
      <c r="M336" s="379"/>
      <c r="N336" s="379"/>
    </row>
    <row r="337" spans="1:14" s="59" customFormat="1" ht="12.75" customHeight="1">
      <c r="A337" s="88"/>
      <c r="B337" s="95"/>
      <c r="C337" s="96">
        <v>4080</v>
      </c>
      <c r="D337" s="97" t="s">
        <v>318</v>
      </c>
      <c r="E337" s="100"/>
      <c r="F337" s="99"/>
      <c r="G337" s="98"/>
      <c r="H337" s="100"/>
      <c r="I337" s="242"/>
      <c r="J337" s="242"/>
      <c r="K337" s="379"/>
      <c r="L337" s="379"/>
      <c r="M337" s="379"/>
      <c r="N337" s="379"/>
    </row>
    <row r="338" spans="1:14" s="59" customFormat="1" ht="12.75" customHeight="1">
      <c r="A338" s="88"/>
      <c r="B338" s="95"/>
      <c r="C338" s="96"/>
      <c r="D338" s="97" t="s">
        <v>319</v>
      </c>
      <c r="E338" s="100"/>
      <c r="F338" s="99"/>
      <c r="G338" s="98"/>
      <c r="H338" s="100"/>
      <c r="I338" s="242"/>
      <c r="J338" s="242"/>
      <c r="K338" s="385"/>
      <c r="L338" s="379"/>
      <c r="M338" s="379"/>
      <c r="N338" s="379"/>
    </row>
    <row r="339" spans="1:14" s="59" customFormat="1" ht="12.75" customHeight="1">
      <c r="A339" s="88"/>
      <c r="B339" s="95"/>
      <c r="C339" s="96"/>
      <c r="D339" s="97" t="s">
        <v>320</v>
      </c>
      <c r="E339" s="100">
        <v>28944</v>
      </c>
      <c r="F339" s="99">
        <v>0</v>
      </c>
      <c r="G339" s="98">
        <v>0</v>
      </c>
      <c r="H339" s="100">
        <v>0</v>
      </c>
      <c r="I339" s="242">
        <v>0</v>
      </c>
      <c r="J339" s="242">
        <f>H339/E339*100</f>
        <v>0</v>
      </c>
      <c r="K339" s="477"/>
      <c r="L339" s="379"/>
      <c r="M339" s="379"/>
      <c r="N339" s="379"/>
    </row>
    <row r="340" spans="1:14" s="59" customFormat="1" ht="12.75" customHeight="1">
      <c r="A340" s="88"/>
      <c r="B340" s="95"/>
      <c r="C340" s="192">
        <v>4110</v>
      </c>
      <c r="D340" s="129" t="s">
        <v>13</v>
      </c>
      <c r="E340" s="251">
        <v>18668.38</v>
      </c>
      <c r="F340" s="252">
        <v>18112</v>
      </c>
      <c r="G340" s="619">
        <v>19172</v>
      </c>
      <c r="H340" s="251">
        <v>19172.28</v>
      </c>
      <c r="I340" s="536">
        <f t="shared" si="32"/>
        <v>100.00146046317546</v>
      </c>
      <c r="J340" s="536">
        <f>H340/E340*100</f>
        <v>102.69921653619649</v>
      </c>
      <c r="K340" s="385"/>
      <c r="L340" s="379"/>
      <c r="M340" s="379"/>
      <c r="N340" s="379"/>
    </row>
    <row r="341" spans="1:14" s="59" customFormat="1" ht="12.75" customHeight="1">
      <c r="A341" s="88"/>
      <c r="B341" s="95"/>
      <c r="C341" s="96">
        <v>4120</v>
      </c>
      <c r="D341" s="97" t="s">
        <v>14</v>
      </c>
      <c r="E341" s="100">
        <v>1300.82</v>
      </c>
      <c r="F341" s="99">
        <v>1232</v>
      </c>
      <c r="G341" s="98">
        <v>2154</v>
      </c>
      <c r="H341" s="100">
        <v>2153.71</v>
      </c>
      <c r="I341" s="242">
        <f t="shared" si="32"/>
        <v>99.98653667595173</v>
      </c>
      <c r="J341" s="242">
        <f>H341/E341*100</f>
        <v>165.56556633508094</v>
      </c>
      <c r="K341" s="379"/>
      <c r="L341" s="379"/>
      <c r="M341" s="379"/>
      <c r="N341" s="379"/>
    </row>
    <row r="342" spans="1:14" s="59" customFormat="1" ht="12.75" customHeight="1">
      <c r="A342" s="88"/>
      <c r="B342" s="95"/>
      <c r="C342" s="96">
        <v>4170</v>
      </c>
      <c r="D342" s="97" t="s">
        <v>107</v>
      </c>
      <c r="E342" s="100">
        <v>1288</v>
      </c>
      <c r="F342" s="99">
        <v>6000</v>
      </c>
      <c r="G342" s="98">
        <v>3336</v>
      </c>
      <c r="H342" s="100">
        <v>3336</v>
      </c>
      <c r="I342" s="242">
        <f t="shared" si="32"/>
        <v>100</v>
      </c>
      <c r="J342" s="242">
        <f>H342/E342*100</f>
        <v>259.00621118012424</v>
      </c>
      <c r="K342" s="477"/>
      <c r="L342" s="379"/>
      <c r="M342" s="379"/>
      <c r="N342" s="379"/>
    </row>
    <row r="343" spans="1:14" s="59" customFormat="1" ht="12.75" customHeight="1">
      <c r="A343" s="88"/>
      <c r="B343" s="95"/>
      <c r="C343" s="96">
        <v>4180</v>
      </c>
      <c r="D343" s="97" t="s">
        <v>149</v>
      </c>
      <c r="E343" s="100">
        <v>448531.24</v>
      </c>
      <c r="F343" s="99">
        <v>368220</v>
      </c>
      <c r="G343" s="98">
        <v>446446</v>
      </c>
      <c r="H343" s="100">
        <v>446445.61</v>
      </c>
      <c r="I343" s="242">
        <f t="shared" si="32"/>
        <v>99.9999126434104</v>
      </c>
      <c r="J343" s="242">
        <f>H343/E343*100</f>
        <v>99.5350089773011</v>
      </c>
      <c r="K343" s="379"/>
      <c r="L343" s="379"/>
      <c r="M343" s="379"/>
      <c r="N343" s="379"/>
    </row>
    <row r="344" spans="1:14" s="59" customFormat="1" ht="12.75" customHeight="1">
      <c r="A344" s="88"/>
      <c r="B344" s="95"/>
      <c r="C344" s="96">
        <v>4210</v>
      </c>
      <c r="D344" s="97" t="s">
        <v>7</v>
      </c>
      <c r="E344" s="100">
        <v>267684</v>
      </c>
      <c r="F344" s="99">
        <v>100000</v>
      </c>
      <c r="G344" s="98">
        <v>181280</v>
      </c>
      <c r="H344" s="100">
        <v>181280.13</v>
      </c>
      <c r="I344" s="242">
        <f t="shared" si="32"/>
        <v>100.00007171226832</v>
      </c>
      <c r="J344" s="242">
        <f aca="true" t="shared" si="34" ref="J344:J355">H344/E344*100</f>
        <v>67.72169050073968</v>
      </c>
      <c r="K344" s="385"/>
      <c r="L344" s="379"/>
      <c r="M344" s="379"/>
      <c r="N344" s="379"/>
    </row>
    <row r="345" spans="1:14" s="59" customFormat="1" ht="12.75" customHeight="1">
      <c r="A345" s="88"/>
      <c r="B345" s="95"/>
      <c r="C345" s="96">
        <v>4250</v>
      </c>
      <c r="D345" s="97" t="s">
        <v>387</v>
      </c>
      <c r="E345" s="100">
        <v>8234.5</v>
      </c>
      <c r="F345" s="99">
        <v>3500</v>
      </c>
      <c r="G345" s="98">
        <v>0</v>
      </c>
      <c r="H345" s="100">
        <v>0</v>
      </c>
      <c r="I345" s="242">
        <v>0</v>
      </c>
      <c r="J345" s="242">
        <v>0</v>
      </c>
      <c r="K345" s="379"/>
      <c r="L345" s="379"/>
      <c r="M345" s="379"/>
      <c r="N345" s="379"/>
    </row>
    <row r="346" spans="1:14" s="59" customFormat="1" ht="12.75" customHeight="1">
      <c r="A346" s="88"/>
      <c r="B346" s="95"/>
      <c r="C346" s="96">
        <v>4260</v>
      </c>
      <c r="D346" s="58" t="s">
        <v>322</v>
      </c>
      <c r="E346" s="100">
        <v>52211.36</v>
      </c>
      <c r="F346" s="99">
        <v>66000</v>
      </c>
      <c r="G346" s="98">
        <v>53392</v>
      </c>
      <c r="H346" s="100">
        <v>53391.73</v>
      </c>
      <c r="I346" s="242">
        <f t="shared" si="32"/>
        <v>99.99949430626312</v>
      </c>
      <c r="J346" s="242">
        <f t="shared" si="34"/>
        <v>102.26075321539221</v>
      </c>
      <c r="K346" s="398"/>
      <c r="L346" s="379"/>
      <c r="M346" s="379"/>
      <c r="N346" s="379"/>
    </row>
    <row r="347" spans="1:14" s="59" customFormat="1" ht="12.75" customHeight="1">
      <c r="A347" s="88"/>
      <c r="B347" s="95"/>
      <c r="C347" s="96">
        <v>4270</v>
      </c>
      <c r="D347" s="97" t="s">
        <v>27</v>
      </c>
      <c r="E347" s="100">
        <v>68435.84</v>
      </c>
      <c r="F347" s="99">
        <v>8000</v>
      </c>
      <c r="G347" s="98">
        <v>258344</v>
      </c>
      <c r="H347" s="100">
        <v>258344.51</v>
      </c>
      <c r="I347" s="242">
        <f t="shared" si="32"/>
        <v>100.00019741120367</v>
      </c>
      <c r="J347" s="548">
        <f t="shared" si="34"/>
        <v>377.4988514789912</v>
      </c>
      <c r="K347" s="385"/>
      <c r="L347" s="379"/>
      <c r="M347" s="379"/>
      <c r="N347" s="379"/>
    </row>
    <row r="348" spans="1:14" s="59" customFormat="1" ht="12.75" customHeight="1">
      <c r="A348" s="88"/>
      <c r="B348" s="95"/>
      <c r="C348" s="96">
        <v>4280</v>
      </c>
      <c r="D348" s="97" t="s">
        <v>87</v>
      </c>
      <c r="E348" s="100">
        <v>11150.3</v>
      </c>
      <c r="F348" s="99">
        <v>16000</v>
      </c>
      <c r="G348" s="98">
        <v>11932</v>
      </c>
      <c r="H348" s="100">
        <v>11932</v>
      </c>
      <c r="I348" s="242">
        <f t="shared" si="32"/>
        <v>100</v>
      </c>
      <c r="J348" s="242">
        <f t="shared" si="34"/>
        <v>107.01057370653706</v>
      </c>
      <c r="K348" s="379"/>
      <c r="L348" s="379"/>
      <c r="M348" s="379"/>
      <c r="N348" s="379"/>
    </row>
    <row r="349" spans="1:14" s="59" customFormat="1" ht="12.75" customHeight="1">
      <c r="A349" s="88"/>
      <c r="B349" s="95"/>
      <c r="C349" s="96">
        <v>4300</v>
      </c>
      <c r="D349" s="97" t="s">
        <v>10</v>
      </c>
      <c r="E349" s="100">
        <v>53085.95</v>
      </c>
      <c r="F349" s="99">
        <v>50000</v>
      </c>
      <c r="G349" s="98">
        <v>67576</v>
      </c>
      <c r="H349" s="100">
        <v>67576.04</v>
      </c>
      <c r="I349" s="242">
        <f t="shared" si="32"/>
        <v>100.00005919261274</v>
      </c>
      <c r="J349" s="242">
        <f t="shared" si="34"/>
        <v>127.29552734763152</v>
      </c>
      <c r="K349" s="379"/>
      <c r="L349" s="379"/>
      <c r="M349" s="379"/>
      <c r="N349" s="379"/>
    </row>
    <row r="350" spans="1:14" s="59" customFormat="1" ht="12.75" customHeight="1">
      <c r="A350" s="88"/>
      <c r="B350" s="95"/>
      <c r="C350" s="96">
        <v>4360</v>
      </c>
      <c r="D350" s="58" t="s">
        <v>317</v>
      </c>
      <c r="E350" s="100">
        <v>12509.97</v>
      </c>
      <c r="F350" s="99">
        <v>16000</v>
      </c>
      <c r="G350" s="98">
        <v>14363</v>
      </c>
      <c r="H350" s="100">
        <v>14362.75</v>
      </c>
      <c r="I350" s="242">
        <f>H350/G350*100</f>
        <v>99.99825941655644</v>
      </c>
      <c r="J350" s="242">
        <f t="shared" si="34"/>
        <v>114.81042720326269</v>
      </c>
      <c r="K350" s="379"/>
      <c r="L350" s="379"/>
      <c r="M350" s="379"/>
      <c r="N350" s="379"/>
    </row>
    <row r="351" spans="1:14" s="59" customFormat="1" ht="12.75" customHeight="1">
      <c r="A351" s="88"/>
      <c r="B351" s="95"/>
      <c r="C351" s="96">
        <v>4410</v>
      </c>
      <c r="D351" s="97" t="s">
        <v>16</v>
      </c>
      <c r="E351" s="100">
        <v>2015</v>
      </c>
      <c r="F351" s="99">
        <v>4000</v>
      </c>
      <c r="G351" s="98">
        <v>2954</v>
      </c>
      <c r="H351" s="100">
        <v>2954.58</v>
      </c>
      <c r="I351" s="465">
        <f t="shared" si="32"/>
        <v>100.01963439404197</v>
      </c>
      <c r="J351" s="242">
        <f t="shared" si="34"/>
        <v>146.6292803970223</v>
      </c>
      <c r="K351" s="398"/>
      <c r="L351" s="379"/>
      <c r="M351" s="379"/>
      <c r="N351" s="379"/>
    </row>
    <row r="352" spans="1:14" s="59" customFormat="1" ht="12.75" customHeight="1">
      <c r="A352" s="88"/>
      <c r="B352" s="95"/>
      <c r="C352" s="96">
        <v>4430</v>
      </c>
      <c r="D352" s="97" t="s">
        <v>28</v>
      </c>
      <c r="E352" s="100">
        <v>199.5</v>
      </c>
      <c r="F352" s="99">
        <v>200</v>
      </c>
      <c r="G352" s="98">
        <v>190</v>
      </c>
      <c r="H352" s="100">
        <v>189.8</v>
      </c>
      <c r="I352" s="465">
        <f>H352/G352*100</f>
        <v>99.89473684210527</v>
      </c>
      <c r="J352" s="242">
        <f t="shared" si="34"/>
        <v>95.13784461152883</v>
      </c>
      <c r="K352" s="385"/>
      <c r="L352" s="379"/>
      <c r="M352" s="379"/>
      <c r="N352" s="379"/>
    </row>
    <row r="353" spans="1:14" s="59" customFormat="1" ht="12.75" customHeight="1">
      <c r="A353" s="88"/>
      <c r="B353" s="95"/>
      <c r="C353" s="96">
        <v>4440</v>
      </c>
      <c r="D353" s="97" t="s">
        <v>17</v>
      </c>
      <c r="E353" s="100">
        <v>2371.32</v>
      </c>
      <c r="F353" s="99">
        <v>2372</v>
      </c>
      <c r="G353" s="98">
        <v>2371</v>
      </c>
      <c r="H353" s="100">
        <v>2371.32</v>
      </c>
      <c r="I353" s="465">
        <f t="shared" si="32"/>
        <v>100.01349641501476</v>
      </c>
      <c r="J353" s="242">
        <f t="shared" si="34"/>
        <v>100</v>
      </c>
      <c r="K353" s="379"/>
      <c r="L353" s="379"/>
      <c r="M353" s="379"/>
      <c r="N353" s="379"/>
    </row>
    <row r="354" spans="1:14" s="59" customFormat="1" ht="12.75" customHeight="1">
      <c r="A354" s="88"/>
      <c r="B354" s="95"/>
      <c r="C354" s="96">
        <v>4480</v>
      </c>
      <c r="D354" s="97" t="s">
        <v>29</v>
      </c>
      <c r="E354" s="100">
        <v>16624</v>
      </c>
      <c r="F354" s="99">
        <v>17000</v>
      </c>
      <c r="G354" s="98">
        <v>16882</v>
      </c>
      <c r="H354" s="100">
        <v>16882</v>
      </c>
      <c r="I354" s="465">
        <f t="shared" si="32"/>
        <v>100</v>
      </c>
      <c r="J354" s="242">
        <f t="shared" si="34"/>
        <v>101.55197305101058</v>
      </c>
      <c r="K354" s="379"/>
      <c r="L354" s="379"/>
      <c r="M354" s="379"/>
      <c r="N354" s="379"/>
    </row>
    <row r="355" spans="1:14" s="59" customFormat="1" ht="12.75" customHeight="1">
      <c r="A355" s="88"/>
      <c r="B355" s="95"/>
      <c r="C355" s="96">
        <v>4520</v>
      </c>
      <c r="D355" s="97" t="s">
        <v>51</v>
      </c>
      <c r="E355" s="100">
        <v>1230</v>
      </c>
      <c r="F355" s="99">
        <v>1230</v>
      </c>
      <c r="G355" s="98">
        <v>1230</v>
      </c>
      <c r="H355" s="100">
        <v>1230.1</v>
      </c>
      <c r="I355" s="465">
        <f t="shared" si="32"/>
        <v>100.0081300813008</v>
      </c>
      <c r="J355" s="242">
        <f t="shared" si="34"/>
        <v>100.0081300813008</v>
      </c>
      <c r="K355" s="398"/>
      <c r="L355" s="379"/>
      <c r="M355" s="379"/>
      <c r="N355" s="379"/>
    </row>
    <row r="356" spans="1:14" s="59" customFormat="1" ht="12.75" customHeight="1">
      <c r="A356" s="88"/>
      <c r="B356" s="95"/>
      <c r="C356" s="96">
        <v>4550</v>
      </c>
      <c r="D356" s="97" t="s">
        <v>441</v>
      </c>
      <c r="E356" s="100">
        <v>0</v>
      </c>
      <c r="F356" s="99">
        <v>0</v>
      </c>
      <c r="G356" s="98">
        <v>1369</v>
      </c>
      <c r="H356" s="100">
        <v>1369</v>
      </c>
      <c r="I356" s="465">
        <f t="shared" si="32"/>
        <v>100</v>
      </c>
      <c r="J356" s="242">
        <v>0</v>
      </c>
      <c r="K356" s="398"/>
      <c r="L356" s="379"/>
      <c r="M356" s="379"/>
      <c r="N356" s="379"/>
    </row>
    <row r="357" spans="1:14" s="59" customFormat="1" ht="12.75" customHeight="1">
      <c r="A357" s="88"/>
      <c r="B357" s="192"/>
      <c r="C357" s="96">
        <v>6060</v>
      </c>
      <c r="D357" s="97" t="s">
        <v>442</v>
      </c>
      <c r="E357" s="100">
        <v>0</v>
      </c>
      <c r="F357" s="99">
        <v>0</v>
      </c>
      <c r="G357" s="98">
        <v>36000</v>
      </c>
      <c r="H357" s="100">
        <v>36000</v>
      </c>
      <c r="I357" s="465">
        <f t="shared" si="32"/>
        <v>100</v>
      </c>
      <c r="J357" s="242">
        <v>0</v>
      </c>
      <c r="K357" s="398"/>
      <c r="L357" s="379"/>
      <c r="M357" s="379"/>
      <c r="N357" s="379"/>
    </row>
    <row r="358" spans="1:14" s="59" customFormat="1" ht="12.75" customHeight="1">
      <c r="A358" s="88"/>
      <c r="B358" s="89">
        <v>75421</v>
      </c>
      <c r="C358" s="90"/>
      <c r="D358" s="91" t="s">
        <v>152</v>
      </c>
      <c r="E358" s="94">
        <f>SUM(E359:E364)</f>
        <v>10845.490000000002</v>
      </c>
      <c r="F358" s="93">
        <f>SUM(F359:F364)</f>
        <v>13230</v>
      </c>
      <c r="G358" s="92">
        <f>SUM(G359:G364)</f>
        <v>13230</v>
      </c>
      <c r="H358" s="94">
        <f>SUM(H359:H364)</f>
        <v>9227.439999999999</v>
      </c>
      <c r="I358" s="464">
        <f>H358/G358*100</f>
        <v>69.74633408919122</v>
      </c>
      <c r="J358" s="227">
        <f>H358/E358*100</f>
        <v>85.08089537678794</v>
      </c>
      <c r="K358" s="379"/>
      <c r="L358" s="379"/>
      <c r="M358" s="379"/>
      <c r="N358" s="379"/>
    </row>
    <row r="359" spans="1:14" s="59" customFormat="1" ht="12.75" customHeight="1">
      <c r="A359" s="88"/>
      <c r="B359" s="95"/>
      <c r="C359" s="96">
        <v>4210</v>
      </c>
      <c r="D359" s="97" t="s">
        <v>7</v>
      </c>
      <c r="E359" s="100">
        <v>6167.39</v>
      </c>
      <c r="F359" s="99">
        <v>7000</v>
      </c>
      <c r="G359" s="98">
        <v>5000</v>
      </c>
      <c r="H359" s="100">
        <v>2988.61</v>
      </c>
      <c r="I359" s="465">
        <f>H359/G359*100</f>
        <v>59.7722</v>
      </c>
      <c r="J359" s="242">
        <f>H359/E359*100</f>
        <v>48.45826192279068</v>
      </c>
      <c r="K359" s="379"/>
      <c r="L359" s="379"/>
      <c r="M359" s="379"/>
      <c r="N359" s="379"/>
    </row>
    <row r="360" spans="1:14" s="59" customFormat="1" ht="12.75" customHeight="1">
      <c r="A360" s="88"/>
      <c r="B360" s="95"/>
      <c r="C360" s="96">
        <v>4220</v>
      </c>
      <c r="D360" s="97" t="s">
        <v>49</v>
      </c>
      <c r="E360" s="100">
        <v>727.6</v>
      </c>
      <c r="F360" s="99">
        <v>1000</v>
      </c>
      <c r="G360" s="98">
        <v>1700</v>
      </c>
      <c r="H360" s="100">
        <v>701.53</v>
      </c>
      <c r="I360" s="465">
        <f>H360/G360*100</f>
        <v>41.26647058823529</v>
      </c>
      <c r="J360" s="242">
        <f aca="true" t="shared" si="35" ref="J360:J371">H360/E360*100</f>
        <v>96.41698735568993</v>
      </c>
      <c r="K360" s="379"/>
      <c r="L360" s="379"/>
      <c r="M360" s="379"/>
      <c r="N360" s="379"/>
    </row>
    <row r="361" spans="1:14" s="59" customFormat="1" ht="12.75" customHeight="1">
      <c r="A361" s="88"/>
      <c r="B361" s="95"/>
      <c r="C361" s="96">
        <v>4300</v>
      </c>
      <c r="D361" s="97" t="s">
        <v>10</v>
      </c>
      <c r="E361" s="100">
        <v>0</v>
      </c>
      <c r="F361" s="99">
        <v>200</v>
      </c>
      <c r="G361" s="98">
        <v>1200</v>
      </c>
      <c r="H361" s="100">
        <v>644.9</v>
      </c>
      <c r="I361" s="465">
        <v>0</v>
      </c>
      <c r="J361" s="242">
        <v>0</v>
      </c>
      <c r="K361" s="379"/>
      <c r="L361" s="379"/>
      <c r="M361" s="379"/>
      <c r="N361" s="379"/>
    </row>
    <row r="362" spans="1:14" s="59" customFormat="1" ht="12.75" customHeight="1">
      <c r="A362" s="88"/>
      <c r="B362" s="95"/>
      <c r="C362" s="96">
        <v>4400</v>
      </c>
      <c r="D362" s="97" t="s">
        <v>383</v>
      </c>
      <c r="E362" s="100">
        <v>3573.6</v>
      </c>
      <c r="F362" s="99">
        <v>3600</v>
      </c>
      <c r="G362" s="98">
        <v>3600</v>
      </c>
      <c r="H362" s="100">
        <v>3573.6</v>
      </c>
      <c r="I362" s="465">
        <f>H362/G362*100</f>
        <v>99.26666666666665</v>
      </c>
      <c r="J362" s="242">
        <f t="shared" si="35"/>
        <v>100</v>
      </c>
      <c r="K362" s="379"/>
      <c r="L362" s="379"/>
      <c r="M362" s="379"/>
      <c r="N362" s="379"/>
    </row>
    <row r="363" spans="1:14" s="59" customFormat="1" ht="12.75" customHeight="1">
      <c r="A363" s="88"/>
      <c r="B363" s="95"/>
      <c r="C363" s="96">
        <v>4410</v>
      </c>
      <c r="D363" s="97" t="s">
        <v>16</v>
      </c>
      <c r="E363" s="100">
        <v>271.7</v>
      </c>
      <c r="F363" s="99">
        <v>730</v>
      </c>
      <c r="G363" s="98">
        <v>730</v>
      </c>
      <c r="H363" s="100">
        <v>352</v>
      </c>
      <c r="I363" s="465">
        <f>H363/G363*100</f>
        <v>48.21917808219178</v>
      </c>
      <c r="J363" s="242">
        <f t="shared" si="35"/>
        <v>129.55465587044534</v>
      </c>
      <c r="K363" s="379"/>
      <c r="L363" s="379"/>
      <c r="M363" s="379"/>
      <c r="N363" s="379"/>
    </row>
    <row r="364" spans="1:14" s="59" customFormat="1" ht="12.75" customHeight="1">
      <c r="A364" s="88"/>
      <c r="B364" s="192"/>
      <c r="C364" s="96">
        <v>4700</v>
      </c>
      <c r="D364" s="97" t="s">
        <v>136</v>
      </c>
      <c r="E364" s="100">
        <v>105.2</v>
      </c>
      <c r="F364" s="99">
        <v>700</v>
      </c>
      <c r="G364" s="99">
        <v>1000</v>
      </c>
      <c r="H364" s="100">
        <v>966.8</v>
      </c>
      <c r="I364" s="465">
        <f>H364/G364*100</f>
        <v>96.67999999999999</v>
      </c>
      <c r="J364" s="242">
        <f t="shared" si="35"/>
        <v>919.0114068441064</v>
      </c>
      <c r="K364" s="379"/>
      <c r="L364" s="379"/>
      <c r="M364" s="379"/>
      <c r="N364" s="379"/>
    </row>
    <row r="365" spans="1:14" s="59" customFormat="1" ht="12.75" customHeight="1">
      <c r="A365" s="101"/>
      <c r="B365" s="102">
        <v>75478</v>
      </c>
      <c r="C365" s="91"/>
      <c r="D365" s="91" t="s">
        <v>369</v>
      </c>
      <c r="E365" s="94">
        <v>532</v>
      </c>
      <c r="F365" s="93">
        <v>0</v>
      </c>
      <c r="G365" s="93">
        <v>0</v>
      </c>
      <c r="H365" s="94">
        <v>0</v>
      </c>
      <c r="I365" s="227">
        <v>0</v>
      </c>
      <c r="J365" s="242">
        <f t="shared" si="35"/>
        <v>0</v>
      </c>
      <c r="K365" s="379"/>
      <c r="L365" s="379"/>
      <c r="M365" s="379"/>
      <c r="N365" s="379"/>
    </row>
    <row r="366" spans="1:14" s="59" customFormat="1" ht="12.75" customHeight="1">
      <c r="A366" s="88"/>
      <c r="B366" s="95"/>
      <c r="C366" s="97">
        <v>4210</v>
      </c>
      <c r="D366" s="97" t="s">
        <v>373</v>
      </c>
      <c r="E366" s="100">
        <v>532</v>
      </c>
      <c r="F366" s="99">
        <v>0</v>
      </c>
      <c r="G366" s="99">
        <v>0</v>
      </c>
      <c r="H366" s="100">
        <v>0</v>
      </c>
      <c r="I366" s="242">
        <v>0</v>
      </c>
      <c r="J366" s="242">
        <f t="shared" si="35"/>
        <v>0</v>
      </c>
      <c r="K366" s="379"/>
      <c r="L366" s="379"/>
      <c r="M366" s="379"/>
      <c r="N366" s="379"/>
    </row>
    <row r="367" spans="1:14" s="59" customFormat="1" ht="12.75" customHeight="1">
      <c r="A367" s="638"/>
      <c r="B367" s="222">
        <v>75495</v>
      </c>
      <c r="C367" s="425"/>
      <c r="D367" s="426" t="s">
        <v>37</v>
      </c>
      <c r="E367" s="317">
        <v>24448</v>
      </c>
      <c r="F367" s="302">
        <v>0</v>
      </c>
      <c r="G367" s="302">
        <f>SUM(G369:G371)+G368</f>
        <v>24934</v>
      </c>
      <c r="H367" s="266">
        <f>SUM(H369:H371)+H368</f>
        <v>24646.719999999998</v>
      </c>
      <c r="I367" s="601">
        <f aca="true" t="shared" si="36" ref="I367:I377">H367/G367*100</f>
        <v>98.84783829309376</v>
      </c>
      <c r="J367" s="242">
        <f t="shared" si="35"/>
        <v>100.81282722513087</v>
      </c>
      <c r="K367" s="379"/>
      <c r="L367" s="379"/>
      <c r="M367" s="379"/>
      <c r="N367" s="379"/>
    </row>
    <row r="368" spans="1:14" s="59" customFormat="1" ht="12.75" customHeight="1">
      <c r="A368" s="638"/>
      <c r="B368" s="600"/>
      <c r="C368" s="423">
        <v>4190</v>
      </c>
      <c r="D368" s="310" t="s">
        <v>448</v>
      </c>
      <c r="E368" s="146">
        <v>0</v>
      </c>
      <c r="F368" s="300">
        <v>0</v>
      </c>
      <c r="G368" s="300">
        <v>2400</v>
      </c>
      <c r="H368" s="146">
        <v>2354.1</v>
      </c>
      <c r="I368" s="602">
        <f>H368/G368:G369*100</f>
        <v>98.08749999999999</v>
      </c>
      <c r="J368" s="242">
        <v>0</v>
      </c>
      <c r="K368" s="379"/>
      <c r="L368" s="379"/>
      <c r="M368" s="379"/>
      <c r="N368" s="379"/>
    </row>
    <row r="369" spans="1:14" s="59" customFormat="1" ht="12.75" customHeight="1">
      <c r="A369" s="152"/>
      <c r="B369" s="395"/>
      <c r="C369" s="599">
        <v>4170</v>
      </c>
      <c r="D369" s="310" t="s">
        <v>265</v>
      </c>
      <c r="E369" s="146">
        <v>1500</v>
      </c>
      <c r="F369" s="300">
        <v>0</v>
      </c>
      <c r="G369" s="300">
        <v>0</v>
      </c>
      <c r="H369" s="146">
        <v>0</v>
      </c>
      <c r="I369" s="602">
        <v>0</v>
      </c>
      <c r="J369" s="242">
        <f t="shared" si="35"/>
        <v>0</v>
      </c>
      <c r="K369" s="379"/>
      <c r="L369" s="379"/>
      <c r="M369" s="379"/>
      <c r="N369" s="379"/>
    </row>
    <row r="370" spans="1:14" s="59" customFormat="1" ht="12.75" customHeight="1">
      <c r="A370" s="152"/>
      <c r="B370" s="395"/>
      <c r="C370" s="599">
        <v>4210</v>
      </c>
      <c r="D370" s="310" t="s">
        <v>7</v>
      </c>
      <c r="E370" s="146">
        <v>2700</v>
      </c>
      <c r="F370" s="300">
        <v>0</v>
      </c>
      <c r="G370" s="300">
        <v>22534</v>
      </c>
      <c r="H370" s="146">
        <v>22292.62</v>
      </c>
      <c r="I370" s="602">
        <f t="shared" si="36"/>
        <v>98.92881867400372</v>
      </c>
      <c r="J370" s="242">
        <f t="shared" si="35"/>
        <v>825.6525925925926</v>
      </c>
      <c r="K370" s="379"/>
      <c r="L370" s="379"/>
      <c r="M370" s="379"/>
      <c r="N370" s="379"/>
    </row>
    <row r="371" spans="1:14" s="59" customFormat="1" ht="12.75" customHeight="1">
      <c r="A371" s="749"/>
      <c r="B371" s="421"/>
      <c r="C371" s="599">
        <v>4300</v>
      </c>
      <c r="D371" s="310" t="s">
        <v>10</v>
      </c>
      <c r="E371" s="146">
        <v>20248</v>
      </c>
      <c r="F371" s="300">
        <v>0</v>
      </c>
      <c r="G371" s="300">
        <v>0</v>
      </c>
      <c r="H371" s="146">
        <v>0</v>
      </c>
      <c r="I371" s="602">
        <v>0</v>
      </c>
      <c r="J371" s="242">
        <f t="shared" si="35"/>
        <v>0</v>
      </c>
      <c r="K371" s="379"/>
      <c r="L371" s="379"/>
      <c r="M371" s="379"/>
      <c r="N371" s="379"/>
    </row>
    <row r="372" spans="1:14" s="59" customFormat="1" ht="12.75" customHeight="1">
      <c r="A372" s="187">
        <v>755</v>
      </c>
      <c r="B372" s="187"/>
      <c r="C372" s="381"/>
      <c r="D372" s="187" t="s">
        <v>340</v>
      </c>
      <c r="E372" s="190">
        <f>E373</f>
        <v>125207.18</v>
      </c>
      <c r="F372" s="189">
        <f>F373</f>
        <v>125208</v>
      </c>
      <c r="G372" s="189">
        <f>G373</f>
        <v>125208</v>
      </c>
      <c r="H372" s="190">
        <f>H373</f>
        <v>125207.41</v>
      </c>
      <c r="I372" s="306">
        <f t="shared" si="36"/>
        <v>99.99952878410325</v>
      </c>
      <c r="J372" s="247">
        <v>0</v>
      </c>
      <c r="K372" s="379"/>
      <c r="L372" s="379"/>
      <c r="M372" s="379"/>
      <c r="N372" s="379"/>
    </row>
    <row r="373" spans="1:14" s="59" customFormat="1" ht="12.75" customHeight="1">
      <c r="A373" s="123"/>
      <c r="B373" s="89">
        <v>75515</v>
      </c>
      <c r="C373" s="89"/>
      <c r="D373" s="101" t="s">
        <v>341</v>
      </c>
      <c r="E373" s="336">
        <f>E374+E375</f>
        <v>125207.18</v>
      </c>
      <c r="F373" s="337">
        <f>F374+F375</f>
        <v>125208</v>
      </c>
      <c r="G373" s="337">
        <f>G374+G375</f>
        <v>125208</v>
      </c>
      <c r="H373" s="336">
        <f>H374+H375</f>
        <v>125207.41</v>
      </c>
      <c r="I373" s="533">
        <f t="shared" si="36"/>
        <v>99.99952878410325</v>
      </c>
      <c r="J373" s="534">
        <f>H373/E373*100</f>
        <v>100.00018369553567</v>
      </c>
      <c r="K373" s="379"/>
      <c r="L373" s="379"/>
      <c r="M373" s="379"/>
      <c r="N373" s="379"/>
    </row>
    <row r="374" spans="1:14" s="59" customFormat="1" ht="12.75" customHeight="1">
      <c r="A374" s="88"/>
      <c r="B374" s="95"/>
      <c r="C374" s="218">
        <v>4210</v>
      </c>
      <c r="D374" s="58" t="s">
        <v>7</v>
      </c>
      <c r="E374" s="173">
        <v>3756</v>
      </c>
      <c r="F374" s="220">
        <v>3756</v>
      </c>
      <c r="G374" s="220">
        <v>3756</v>
      </c>
      <c r="H374" s="173">
        <v>3756</v>
      </c>
      <c r="I374" s="529">
        <f t="shared" si="36"/>
        <v>100</v>
      </c>
      <c r="J374" s="534">
        <f>H374/E374*100</f>
        <v>100</v>
      </c>
      <c r="K374" s="379"/>
      <c r="L374" s="379"/>
      <c r="M374" s="379"/>
      <c r="N374" s="379"/>
    </row>
    <row r="375" spans="1:14" s="59" customFormat="1" ht="12.75" customHeight="1">
      <c r="A375" s="88"/>
      <c r="B375" s="95"/>
      <c r="C375" s="218">
        <v>4300</v>
      </c>
      <c r="D375" s="58" t="s">
        <v>10</v>
      </c>
      <c r="E375" s="173">
        <v>121451.18</v>
      </c>
      <c r="F375" s="220">
        <v>121452</v>
      </c>
      <c r="G375" s="220">
        <v>121452</v>
      </c>
      <c r="H375" s="173">
        <v>121451.41</v>
      </c>
      <c r="I375" s="529">
        <f t="shared" si="36"/>
        <v>99.9995142113757</v>
      </c>
      <c r="J375" s="534">
        <f>H375/E375*100</f>
        <v>100.00018937650503</v>
      </c>
      <c r="K375" s="379"/>
      <c r="L375" s="379"/>
      <c r="M375" s="379"/>
      <c r="N375" s="379"/>
    </row>
    <row r="376" spans="1:14" s="59" customFormat="1" ht="12.75" customHeight="1">
      <c r="A376" s="114">
        <v>757</v>
      </c>
      <c r="B376" s="114"/>
      <c r="C376" s="134"/>
      <c r="D376" s="134" t="s">
        <v>52</v>
      </c>
      <c r="E376" s="118">
        <f>E377</f>
        <v>202686.67</v>
      </c>
      <c r="F376" s="117">
        <f>F377</f>
        <v>400000</v>
      </c>
      <c r="G376" s="117">
        <f>G377</f>
        <v>238128</v>
      </c>
      <c r="H376" s="118">
        <f>H379</f>
        <v>210468.81</v>
      </c>
      <c r="I376" s="463">
        <f t="shared" si="36"/>
        <v>88.3847384599879</v>
      </c>
      <c r="J376" s="232">
        <f>H376/E376*100</f>
        <v>103.8394927500659</v>
      </c>
      <c r="K376" s="379"/>
      <c r="L376" s="379"/>
      <c r="M376" s="379"/>
      <c r="N376" s="379"/>
    </row>
    <row r="377" spans="1:14" s="59" customFormat="1" ht="12.75" customHeight="1">
      <c r="A377" s="366"/>
      <c r="B377" s="123">
        <v>75702</v>
      </c>
      <c r="C377" s="90"/>
      <c r="D377" s="91" t="s">
        <v>53</v>
      </c>
      <c r="E377" s="94">
        <f>E379</f>
        <v>202686.67</v>
      </c>
      <c r="F377" s="93">
        <f>F379</f>
        <v>400000</v>
      </c>
      <c r="G377" s="93">
        <f>G379</f>
        <v>238128</v>
      </c>
      <c r="H377" s="94">
        <f>H379</f>
        <v>210468.81</v>
      </c>
      <c r="I377" s="464">
        <f t="shared" si="36"/>
        <v>88.3847384599879</v>
      </c>
      <c r="J377" s="227">
        <f>H377/E377*100</f>
        <v>103.8394927500659</v>
      </c>
      <c r="K377" s="379"/>
      <c r="L377" s="379"/>
      <c r="M377" s="379"/>
      <c r="N377" s="379"/>
    </row>
    <row r="378" spans="1:14" s="59" customFormat="1" ht="12.75" customHeight="1">
      <c r="A378" s="141"/>
      <c r="B378" s="88"/>
      <c r="C378" s="96">
        <v>8110</v>
      </c>
      <c r="D378" s="97" t="s">
        <v>342</v>
      </c>
      <c r="E378" s="100"/>
      <c r="F378" s="99"/>
      <c r="G378" s="99"/>
      <c r="H378" s="100"/>
      <c r="I378" s="465"/>
      <c r="J378" s="242"/>
      <c r="K378" s="379"/>
      <c r="L378" s="379"/>
      <c r="M378" s="379"/>
      <c r="N378" s="379"/>
    </row>
    <row r="379" spans="1:14" s="59" customFormat="1" ht="12.75" customHeight="1">
      <c r="A379" s="141"/>
      <c r="B379" s="88"/>
      <c r="C379" s="96"/>
      <c r="D379" s="97" t="s">
        <v>394</v>
      </c>
      <c r="E379" s="100">
        <v>202686.67</v>
      </c>
      <c r="F379" s="99">
        <v>400000</v>
      </c>
      <c r="G379" s="99">
        <v>238128</v>
      </c>
      <c r="H379" s="100">
        <v>210468.81</v>
      </c>
      <c r="I379" s="465">
        <f>H379/G379*100</f>
        <v>88.3847384599879</v>
      </c>
      <c r="J379" s="242">
        <f>H379/E379*100</f>
        <v>103.8394927500659</v>
      </c>
      <c r="K379" s="379"/>
      <c r="L379" s="379"/>
      <c r="M379" s="379"/>
      <c r="N379" s="379"/>
    </row>
    <row r="380" spans="1:14" s="59" customFormat="1" ht="12.75" customHeight="1">
      <c r="A380" s="134">
        <v>758</v>
      </c>
      <c r="B380" s="114"/>
      <c r="C380" s="134"/>
      <c r="D380" s="134" t="s">
        <v>54</v>
      </c>
      <c r="E380" s="118">
        <v>0</v>
      </c>
      <c r="F380" s="117">
        <f>F381</f>
        <v>472430</v>
      </c>
      <c r="G380" s="117">
        <f>G381</f>
        <v>118281</v>
      </c>
      <c r="H380" s="118">
        <v>0</v>
      </c>
      <c r="I380" s="463">
        <v>0</v>
      </c>
      <c r="J380" s="232">
        <v>0</v>
      </c>
      <c r="K380" s="379"/>
      <c r="L380" s="379"/>
      <c r="M380" s="379"/>
      <c r="N380" s="379"/>
    </row>
    <row r="381" spans="1:14" s="59" customFormat="1" ht="12.75" customHeight="1">
      <c r="A381" s="138"/>
      <c r="B381" s="123">
        <v>75818</v>
      </c>
      <c r="C381" s="90"/>
      <c r="D381" s="91" t="s">
        <v>166</v>
      </c>
      <c r="E381" s="94">
        <v>0</v>
      </c>
      <c r="F381" s="93">
        <f>F382+F383</f>
        <v>472430</v>
      </c>
      <c r="G381" s="93">
        <f>G382+G383</f>
        <v>118281</v>
      </c>
      <c r="H381" s="94">
        <v>0</v>
      </c>
      <c r="I381" s="464">
        <v>0</v>
      </c>
      <c r="J381" s="227">
        <v>0</v>
      </c>
      <c r="K381" s="379"/>
      <c r="L381" s="379"/>
      <c r="M381" s="379"/>
      <c r="N381" s="379"/>
    </row>
    <row r="382" spans="1:14" s="59" customFormat="1" ht="12.75" customHeight="1">
      <c r="A382" s="141"/>
      <c r="B382" s="88"/>
      <c r="C382" s="96">
        <v>4810</v>
      </c>
      <c r="D382" s="97" t="s">
        <v>55</v>
      </c>
      <c r="E382" s="100">
        <v>0</v>
      </c>
      <c r="F382" s="99">
        <v>354630</v>
      </c>
      <c r="G382" s="99">
        <v>481</v>
      </c>
      <c r="H382" s="100">
        <v>0</v>
      </c>
      <c r="I382" s="465">
        <v>0</v>
      </c>
      <c r="J382" s="242">
        <v>0</v>
      </c>
      <c r="K382" s="379"/>
      <c r="L382" s="379"/>
      <c r="M382" s="379"/>
      <c r="N382" s="379"/>
    </row>
    <row r="383" spans="1:14" s="59" customFormat="1" ht="12.75" customHeight="1">
      <c r="A383" s="388"/>
      <c r="B383" s="129"/>
      <c r="C383" s="96">
        <v>4810</v>
      </c>
      <c r="D383" s="97" t="s">
        <v>167</v>
      </c>
      <c r="E383" s="100">
        <v>0</v>
      </c>
      <c r="F383" s="99">
        <v>117800</v>
      </c>
      <c r="G383" s="99">
        <v>117800</v>
      </c>
      <c r="H383" s="100">
        <v>0</v>
      </c>
      <c r="I383" s="465">
        <v>0</v>
      </c>
      <c r="J383" s="242">
        <v>0</v>
      </c>
      <c r="K383" s="379"/>
      <c r="L383" s="379"/>
      <c r="M383" s="379"/>
      <c r="N383" s="379"/>
    </row>
    <row r="384" spans="1:14" s="59" customFormat="1" ht="12.75" customHeight="1">
      <c r="A384" s="128"/>
      <c r="B384" s="128"/>
      <c r="C384" s="128"/>
      <c r="D384" s="128"/>
      <c r="E384" s="131" t="s">
        <v>474</v>
      </c>
      <c r="F384" s="130"/>
      <c r="G384" s="130"/>
      <c r="H384" s="131"/>
      <c r="I384" s="307"/>
      <c r="J384" s="307"/>
      <c r="K384" s="379"/>
      <c r="L384" s="379"/>
      <c r="M384" s="379"/>
      <c r="N384" s="379"/>
    </row>
    <row r="385" spans="1:14" s="59" customFormat="1" ht="12.75" customHeight="1">
      <c r="A385" s="128"/>
      <c r="B385" s="128"/>
      <c r="C385" s="128"/>
      <c r="D385" s="128"/>
      <c r="E385" s="131"/>
      <c r="F385" s="130"/>
      <c r="G385" s="130"/>
      <c r="H385" s="131"/>
      <c r="I385" s="307"/>
      <c r="J385" s="307"/>
      <c r="K385" s="379"/>
      <c r="L385" s="379"/>
      <c r="M385" s="379"/>
      <c r="N385" s="379"/>
    </row>
    <row r="386" spans="1:14" s="59" customFormat="1" ht="12.75" customHeight="1">
      <c r="A386" s="340"/>
      <c r="B386" s="341"/>
      <c r="C386" s="340"/>
      <c r="D386" s="342"/>
      <c r="E386" s="65" t="s">
        <v>3</v>
      </c>
      <c r="F386" s="343" t="s">
        <v>97</v>
      </c>
      <c r="G386" s="344" t="s">
        <v>98</v>
      </c>
      <c r="H386" s="65" t="s">
        <v>3</v>
      </c>
      <c r="I386" s="345" t="s">
        <v>273</v>
      </c>
      <c r="J386" s="346"/>
      <c r="K386" s="379"/>
      <c r="L386" s="379"/>
      <c r="M386" s="379"/>
      <c r="N386" s="379"/>
    </row>
    <row r="387" spans="1:14" s="59" customFormat="1" ht="12.75" customHeight="1">
      <c r="A387" s="347" t="s">
        <v>94</v>
      </c>
      <c r="B387" s="211" t="s">
        <v>95</v>
      </c>
      <c r="C387" s="347" t="s">
        <v>4</v>
      </c>
      <c r="D387" s="348" t="s">
        <v>96</v>
      </c>
      <c r="E387" s="69" t="s">
        <v>357</v>
      </c>
      <c r="F387" s="349" t="s">
        <v>99</v>
      </c>
      <c r="G387" s="350" t="s">
        <v>100</v>
      </c>
      <c r="H387" s="69" t="s">
        <v>407</v>
      </c>
      <c r="I387" s="351"/>
      <c r="J387" s="352"/>
      <c r="K387" s="379"/>
      <c r="L387" s="379"/>
      <c r="M387" s="379"/>
      <c r="N387" s="379"/>
    </row>
    <row r="388" spans="1:14" s="59" customFormat="1" ht="12.75" customHeight="1">
      <c r="A388" s="353"/>
      <c r="B388" s="354"/>
      <c r="C388" s="353"/>
      <c r="D388" s="355"/>
      <c r="E388" s="73"/>
      <c r="F388" s="356" t="s">
        <v>407</v>
      </c>
      <c r="G388" s="357" t="s">
        <v>101</v>
      </c>
      <c r="H388" s="73"/>
      <c r="I388" s="358" t="s">
        <v>102</v>
      </c>
      <c r="J388" s="359" t="s">
        <v>103</v>
      </c>
      <c r="K388" s="379"/>
      <c r="L388" s="379"/>
      <c r="M388" s="379"/>
      <c r="N388" s="379"/>
    </row>
    <row r="389" spans="1:14" s="59" customFormat="1" ht="12.75" customHeight="1">
      <c r="A389" s="75">
        <v>1</v>
      </c>
      <c r="B389" s="75">
        <v>2</v>
      </c>
      <c r="C389" s="75">
        <v>3</v>
      </c>
      <c r="D389" s="75">
        <v>4</v>
      </c>
      <c r="E389" s="360">
        <v>5</v>
      </c>
      <c r="F389" s="360">
        <v>6</v>
      </c>
      <c r="G389" s="360">
        <v>7</v>
      </c>
      <c r="H389" s="361">
        <v>8</v>
      </c>
      <c r="I389" s="362">
        <v>9</v>
      </c>
      <c r="J389" s="363">
        <v>10</v>
      </c>
      <c r="K389" s="379"/>
      <c r="L389" s="379"/>
      <c r="M389" s="379"/>
      <c r="N389" s="379"/>
    </row>
    <row r="390" spans="1:14" s="59" customFormat="1" ht="12.75" customHeight="1">
      <c r="A390" s="119">
        <v>801</v>
      </c>
      <c r="B390" s="119"/>
      <c r="C390" s="134"/>
      <c r="D390" s="134" t="s">
        <v>56</v>
      </c>
      <c r="E390" s="232">
        <f>E392+E435+E565+E626+E694+E710+E725+E850+E781+E421</f>
        <v>16350506.719999999</v>
      </c>
      <c r="F390" s="117">
        <f>F392+F435+F565+F626+F710+F725+F850+F694+F421+F781+F468+F518+F742</f>
        <v>14832371</v>
      </c>
      <c r="G390" s="249">
        <f>G392+G435+G565+G626+G710+G725+G850+G694+G781+G421+G468+G518+G742+G840</f>
        <v>17107244</v>
      </c>
      <c r="H390" s="232">
        <f>H392+H435+H565+H626+H694+H710+H725+H850+H781+H421+H468+H518+H742+H840</f>
        <v>17084352.52</v>
      </c>
      <c r="I390" s="463">
        <f>H390/G390*100</f>
        <v>99.86618838195093</v>
      </c>
      <c r="J390" s="232">
        <f>H390/E390*100</f>
        <v>104.48821441785874</v>
      </c>
      <c r="K390" s="385"/>
      <c r="L390" s="385"/>
      <c r="M390" s="379"/>
      <c r="N390" s="379"/>
    </row>
    <row r="391" spans="1:14" s="59" customFormat="1" ht="12.75" customHeight="1">
      <c r="A391" s="119"/>
      <c r="B391" s="154"/>
      <c r="C391" s="389"/>
      <c r="D391" s="215" t="s">
        <v>185</v>
      </c>
      <c r="E391" s="122">
        <f>E393+E436+E627+E782+E711</f>
        <v>8840.01</v>
      </c>
      <c r="F391" s="121">
        <f>F393+F436+F627+F851</f>
        <v>0</v>
      </c>
      <c r="G391" s="250">
        <f>G393+G436+G627+G851+G782+G711+G469+G519+G743</f>
        <v>94600</v>
      </c>
      <c r="H391" s="122">
        <f>H393+H436+H627+H782+H711+H469+H519+H743+H851</f>
        <v>94600</v>
      </c>
      <c r="I391" s="528">
        <f>H391/G391*100</f>
        <v>100</v>
      </c>
      <c r="J391" s="751">
        <f>H391/E391*100</f>
        <v>1070.134536046905</v>
      </c>
      <c r="K391" s="379"/>
      <c r="L391" s="379"/>
      <c r="M391" s="379"/>
      <c r="N391" s="379"/>
    </row>
    <row r="392" spans="1:14" s="59" customFormat="1" ht="12.75" customHeight="1">
      <c r="A392" s="58"/>
      <c r="B392" s="102">
        <v>80102</v>
      </c>
      <c r="C392" s="90"/>
      <c r="D392" s="91" t="s">
        <v>57</v>
      </c>
      <c r="E392" s="94">
        <f>E394+E415+E418</f>
        <v>1458346.63</v>
      </c>
      <c r="F392" s="93">
        <f>F394+F415+F418</f>
        <v>1845694</v>
      </c>
      <c r="G392" s="93">
        <f>G394+G415+G418</f>
        <v>2224013</v>
      </c>
      <c r="H392" s="94">
        <f>H394+H415+H418</f>
        <v>2224013</v>
      </c>
      <c r="I392" s="464">
        <f aca="true" t="shared" si="37" ref="I392:I403">H392/G392*100</f>
        <v>100</v>
      </c>
      <c r="J392" s="227">
        <f aca="true" t="shared" si="38" ref="J392:J403">H392/E392*100</f>
        <v>152.50235809849954</v>
      </c>
      <c r="K392" s="379"/>
      <c r="L392" s="398"/>
      <c r="M392" s="379"/>
      <c r="N392" s="379"/>
    </row>
    <row r="393" spans="1:14" s="59" customFormat="1" ht="12.75" customHeight="1">
      <c r="A393" s="88"/>
      <c r="B393" s="89"/>
      <c r="C393" s="90"/>
      <c r="D393" s="91" t="s">
        <v>185</v>
      </c>
      <c r="E393" s="296">
        <f>E413+E414</f>
        <v>8840.01</v>
      </c>
      <c r="F393" s="297">
        <f>F414</f>
        <v>0</v>
      </c>
      <c r="G393" s="297">
        <f>G413+G414</f>
        <v>66800</v>
      </c>
      <c r="H393" s="296">
        <f>H413+H414</f>
        <v>66800</v>
      </c>
      <c r="I393" s="535">
        <f>H393/G393*100</f>
        <v>100</v>
      </c>
      <c r="J393" s="296">
        <f t="shared" si="38"/>
        <v>755.6552537836495</v>
      </c>
      <c r="K393" s="379"/>
      <c r="L393" s="379"/>
      <c r="M393" s="379"/>
      <c r="N393" s="379"/>
    </row>
    <row r="394" spans="1:14" s="59" customFormat="1" ht="12.75" customHeight="1">
      <c r="A394" s="88"/>
      <c r="B394" s="105"/>
      <c r="C394" s="368"/>
      <c r="D394" s="124" t="s">
        <v>274</v>
      </c>
      <c r="E394" s="199">
        <f>SUM(E395:E410)+SUM(E412:E414)</f>
        <v>1390174</v>
      </c>
      <c r="F394" s="228">
        <f>SUM(F395:F410)+SUM(F412:F414)</f>
        <v>1701841</v>
      </c>
      <c r="G394" s="228">
        <f>SUM(G395:G410)+SUM(G412:G414)+G411</f>
        <v>1754750</v>
      </c>
      <c r="H394" s="199">
        <f>SUM(H395:H410)+SUM(H412:H414)+H411</f>
        <v>1754750</v>
      </c>
      <c r="I394" s="527">
        <f t="shared" si="37"/>
        <v>100</v>
      </c>
      <c r="J394" s="254">
        <f t="shared" si="38"/>
        <v>126.22520634107673</v>
      </c>
      <c r="K394" s="398"/>
      <c r="L394" s="379"/>
      <c r="M394" s="379"/>
      <c r="N394" s="379"/>
    </row>
    <row r="395" spans="1:14" s="59" customFormat="1" ht="12.75" customHeight="1">
      <c r="A395" s="88"/>
      <c r="B395" s="95"/>
      <c r="C395" s="96">
        <v>3020</v>
      </c>
      <c r="D395" s="97" t="s">
        <v>154</v>
      </c>
      <c r="E395" s="100">
        <v>44972.35</v>
      </c>
      <c r="F395" s="99">
        <v>51539</v>
      </c>
      <c r="G395" s="99">
        <v>48549</v>
      </c>
      <c r="H395" s="100">
        <v>48549.44</v>
      </c>
      <c r="I395" s="465">
        <f t="shared" si="37"/>
        <v>100.0009063008507</v>
      </c>
      <c r="J395" s="242">
        <f t="shared" si="38"/>
        <v>107.95397616535493</v>
      </c>
      <c r="K395" s="379"/>
      <c r="L395" s="379"/>
      <c r="M395" s="379"/>
      <c r="N395" s="379"/>
    </row>
    <row r="396" spans="1:14" s="59" customFormat="1" ht="12.75" customHeight="1">
      <c r="A396" s="88"/>
      <c r="B396" s="95"/>
      <c r="C396" s="96">
        <v>4010</v>
      </c>
      <c r="D396" s="97" t="s">
        <v>11</v>
      </c>
      <c r="E396" s="100">
        <v>914721.9</v>
      </c>
      <c r="F396" s="99">
        <v>1116400</v>
      </c>
      <c r="G396" s="99">
        <v>1130853</v>
      </c>
      <c r="H396" s="100">
        <v>1130852.63</v>
      </c>
      <c r="I396" s="465">
        <f t="shared" si="37"/>
        <v>99.99996728133542</v>
      </c>
      <c r="J396" s="242">
        <f t="shared" si="38"/>
        <v>123.62802617932289</v>
      </c>
      <c r="K396" s="385"/>
      <c r="L396" s="379"/>
      <c r="M396" s="379"/>
      <c r="N396" s="379"/>
    </row>
    <row r="397" spans="1:14" s="59" customFormat="1" ht="12.75" customHeight="1">
      <c r="A397" s="88"/>
      <c r="B397" s="95"/>
      <c r="C397" s="96">
        <v>4040</v>
      </c>
      <c r="D397" s="97" t="s">
        <v>12</v>
      </c>
      <c r="E397" s="100">
        <v>50165.8</v>
      </c>
      <c r="F397" s="99">
        <v>76699</v>
      </c>
      <c r="G397" s="99">
        <v>76679</v>
      </c>
      <c r="H397" s="100">
        <v>76678.63</v>
      </c>
      <c r="I397" s="465">
        <f t="shared" si="37"/>
        <v>99.99951746892893</v>
      </c>
      <c r="J397" s="242">
        <f t="shared" si="38"/>
        <v>152.85040804691644</v>
      </c>
      <c r="K397" s="385"/>
      <c r="L397" s="379"/>
      <c r="M397" s="379"/>
      <c r="N397" s="379"/>
    </row>
    <row r="398" spans="1:14" s="59" customFormat="1" ht="12.75" customHeight="1">
      <c r="A398" s="88"/>
      <c r="B398" s="95"/>
      <c r="C398" s="96">
        <v>4110</v>
      </c>
      <c r="D398" s="97" t="s">
        <v>13</v>
      </c>
      <c r="E398" s="100">
        <v>169187.23</v>
      </c>
      <c r="F398" s="99">
        <v>213323</v>
      </c>
      <c r="G398" s="99">
        <v>203977</v>
      </c>
      <c r="H398" s="100">
        <v>203977.39</v>
      </c>
      <c r="I398" s="465">
        <f t="shared" si="37"/>
        <v>100.00019119802724</v>
      </c>
      <c r="J398" s="242">
        <f t="shared" si="38"/>
        <v>120.56311223961762</v>
      </c>
      <c r="K398" s="379"/>
      <c r="L398" s="379"/>
      <c r="M398" s="379"/>
      <c r="N398" s="379"/>
    </row>
    <row r="399" spans="1:14" s="59" customFormat="1" ht="12.75" customHeight="1">
      <c r="A399" s="88"/>
      <c r="B399" s="95"/>
      <c r="C399" s="96">
        <v>4120</v>
      </c>
      <c r="D399" s="97" t="s">
        <v>14</v>
      </c>
      <c r="E399" s="100">
        <v>17440.74</v>
      </c>
      <c r="F399" s="99">
        <v>30134</v>
      </c>
      <c r="G399" s="99">
        <v>20035</v>
      </c>
      <c r="H399" s="100">
        <v>20034.6</v>
      </c>
      <c r="I399" s="465">
        <f t="shared" si="37"/>
        <v>99.99800349388569</v>
      </c>
      <c r="J399" s="242">
        <f t="shared" si="38"/>
        <v>114.8724194042225</v>
      </c>
      <c r="K399" s="398"/>
      <c r="L399" s="379"/>
      <c r="M399" s="379"/>
      <c r="N399" s="379"/>
    </row>
    <row r="400" spans="1:14" s="59" customFormat="1" ht="12.75" customHeight="1">
      <c r="A400" s="88"/>
      <c r="B400" s="95"/>
      <c r="C400" s="96">
        <v>4130</v>
      </c>
      <c r="D400" s="97" t="s">
        <v>443</v>
      </c>
      <c r="E400" s="100">
        <v>0</v>
      </c>
      <c r="F400" s="99">
        <v>0</v>
      </c>
      <c r="G400" s="99">
        <v>702</v>
      </c>
      <c r="H400" s="100">
        <v>702</v>
      </c>
      <c r="I400" s="465">
        <f t="shared" si="37"/>
        <v>100</v>
      </c>
      <c r="J400" s="242">
        <v>0</v>
      </c>
      <c r="K400" s="398"/>
      <c r="L400" s="379"/>
      <c r="M400" s="379"/>
      <c r="N400" s="379"/>
    </row>
    <row r="401" spans="1:14" s="59" customFormat="1" ht="12.75" customHeight="1">
      <c r="A401" s="88"/>
      <c r="B401" s="95"/>
      <c r="C401" s="96">
        <v>4170</v>
      </c>
      <c r="D401" s="97" t="s">
        <v>107</v>
      </c>
      <c r="E401" s="100">
        <v>2613.25</v>
      </c>
      <c r="F401" s="99">
        <v>7000</v>
      </c>
      <c r="G401" s="99">
        <v>1832</v>
      </c>
      <c r="H401" s="100">
        <v>1831.6</v>
      </c>
      <c r="I401" s="465">
        <f t="shared" si="37"/>
        <v>99.97816593886462</v>
      </c>
      <c r="J401" s="242">
        <f>H401/E401*100</f>
        <v>70.08896967377785</v>
      </c>
      <c r="K401" s="385"/>
      <c r="L401" s="379"/>
      <c r="M401" s="379"/>
      <c r="N401" s="379"/>
    </row>
    <row r="402" spans="1:14" s="59" customFormat="1" ht="12.75" customHeight="1">
      <c r="A402" s="88"/>
      <c r="B402" s="95"/>
      <c r="C402" s="96">
        <v>4190</v>
      </c>
      <c r="D402" s="97" t="s">
        <v>321</v>
      </c>
      <c r="E402" s="100">
        <v>704.99</v>
      </c>
      <c r="F402" s="99">
        <v>1000</v>
      </c>
      <c r="G402" s="99">
        <v>159</v>
      </c>
      <c r="H402" s="100">
        <v>158.69</v>
      </c>
      <c r="I402" s="465">
        <f t="shared" si="37"/>
        <v>99.80503144654088</v>
      </c>
      <c r="J402" s="242">
        <f>H402/E402*100</f>
        <v>22.50953914239918</v>
      </c>
      <c r="K402" s="385"/>
      <c r="L402" s="379"/>
      <c r="M402" s="379"/>
      <c r="N402" s="379"/>
    </row>
    <row r="403" spans="1:14" s="59" customFormat="1" ht="12.75" customHeight="1">
      <c r="A403" s="88"/>
      <c r="B403" s="95"/>
      <c r="C403" s="96">
        <v>4210</v>
      </c>
      <c r="D403" s="97" t="s">
        <v>7</v>
      </c>
      <c r="E403" s="100">
        <v>25396.95</v>
      </c>
      <c r="F403" s="99">
        <v>14000</v>
      </c>
      <c r="G403" s="99">
        <v>10926</v>
      </c>
      <c r="H403" s="100">
        <v>10926.41</v>
      </c>
      <c r="I403" s="465">
        <f t="shared" si="37"/>
        <v>100.00375251693208</v>
      </c>
      <c r="J403" s="242">
        <f t="shared" si="38"/>
        <v>43.02252829572055</v>
      </c>
      <c r="K403" s="379"/>
      <c r="L403" s="379"/>
      <c r="M403" s="379"/>
      <c r="N403" s="379"/>
    </row>
    <row r="404" spans="1:14" s="59" customFormat="1" ht="12.75" customHeight="1">
      <c r="A404" s="88"/>
      <c r="B404" s="95"/>
      <c r="C404" s="96">
        <v>4240</v>
      </c>
      <c r="D404" s="97" t="s">
        <v>58</v>
      </c>
      <c r="E404" s="100">
        <v>14620.07</v>
      </c>
      <c r="F404" s="99">
        <v>1000</v>
      </c>
      <c r="G404" s="99">
        <v>338</v>
      </c>
      <c r="H404" s="100">
        <v>337.98</v>
      </c>
      <c r="I404" s="465">
        <f>H404/G404*100</f>
        <v>99.99408284023669</v>
      </c>
      <c r="J404" s="242">
        <f aca="true" t="shared" si="39" ref="J404:J410">H404/E404*100</f>
        <v>2.3117536372944865</v>
      </c>
      <c r="K404" s="379"/>
      <c r="L404" s="379"/>
      <c r="M404" s="379"/>
      <c r="N404" s="379"/>
    </row>
    <row r="405" spans="1:14" s="59" customFormat="1" ht="12.75" customHeight="1">
      <c r="A405" s="88"/>
      <c r="B405" s="95"/>
      <c r="C405" s="96">
        <v>4260</v>
      </c>
      <c r="D405" s="97" t="s">
        <v>15</v>
      </c>
      <c r="E405" s="100">
        <v>53011.9</v>
      </c>
      <c r="F405" s="99">
        <v>45000</v>
      </c>
      <c r="G405" s="99">
        <v>43000</v>
      </c>
      <c r="H405" s="100">
        <v>43000</v>
      </c>
      <c r="I405" s="465">
        <f aca="true" t="shared" si="40" ref="I405:I412">H405/G405*100</f>
        <v>100</v>
      </c>
      <c r="J405" s="242">
        <f t="shared" si="39"/>
        <v>81.11386311375371</v>
      </c>
      <c r="K405" s="379"/>
      <c r="L405" s="379"/>
      <c r="M405" s="379"/>
      <c r="N405" s="379"/>
    </row>
    <row r="406" spans="1:14" s="59" customFormat="1" ht="12.75" customHeight="1">
      <c r="A406" s="88"/>
      <c r="B406" s="95"/>
      <c r="C406" s="96">
        <v>4270</v>
      </c>
      <c r="D406" s="97" t="s">
        <v>27</v>
      </c>
      <c r="E406" s="100">
        <v>2560</v>
      </c>
      <c r="F406" s="99">
        <v>4000</v>
      </c>
      <c r="G406" s="99">
        <v>4000</v>
      </c>
      <c r="H406" s="100">
        <v>4000</v>
      </c>
      <c r="I406" s="465">
        <f t="shared" si="40"/>
        <v>100</v>
      </c>
      <c r="J406" s="242">
        <f t="shared" si="39"/>
        <v>156.25</v>
      </c>
      <c r="K406" s="398"/>
      <c r="L406" s="379"/>
      <c r="M406" s="379"/>
      <c r="N406" s="379"/>
    </row>
    <row r="407" spans="1:14" s="59" customFormat="1" ht="12.75" customHeight="1">
      <c r="A407" s="88"/>
      <c r="B407" s="95"/>
      <c r="C407" s="96">
        <v>4280</v>
      </c>
      <c r="D407" s="97" t="s">
        <v>87</v>
      </c>
      <c r="E407" s="100">
        <v>1165</v>
      </c>
      <c r="F407" s="99">
        <v>1000</v>
      </c>
      <c r="G407" s="99">
        <v>1000</v>
      </c>
      <c r="H407" s="100">
        <v>1000</v>
      </c>
      <c r="I407" s="465">
        <f t="shared" si="40"/>
        <v>100</v>
      </c>
      <c r="J407" s="242">
        <f t="shared" si="39"/>
        <v>85.83690987124464</v>
      </c>
      <c r="K407" s="385"/>
      <c r="L407" s="379"/>
      <c r="M407" s="379"/>
      <c r="N407" s="379"/>
    </row>
    <row r="408" spans="1:14" s="59" customFormat="1" ht="12.75" customHeight="1">
      <c r="A408" s="88"/>
      <c r="B408" s="95"/>
      <c r="C408" s="96">
        <v>4300</v>
      </c>
      <c r="D408" s="97" t="s">
        <v>10</v>
      </c>
      <c r="E408" s="100">
        <v>38780.01</v>
      </c>
      <c r="F408" s="99">
        <v>80000</v>
      </c>
      <c r="G408" s="99">
        <v>83217</v>
      </c>
      <c r="H408" s="100">
        <v>83216.88</v>
      </c>
      <c r="I408" s="465">
        <f t="shared" si="40"/>
        <v>99.99985579869498</v>
      </c>
      <c r="J408" s="242">
        <f t="shared" si="39"/>
        <v>214.58705142159582</v>
      </c>
      <c r="K408" s="379"/>
      <c r="L408" s="379"/>
      <c r="M408" s="379"/>
      <c r="N408" s="379"/>
    </row>
    <row r="409" spans="1:14" s="59" customFormat="1" ht="12.75" customHeight="1">
      <c r="A409" s="88"/>
      <c r="B409" s="95"/>
      <c r="C409" s="96">
        <v>4360</v>
      </c>
      <c r="D409" s="97" t="s">
        <v>323</v>
      </c>
      <c r="E409" s="100">
        <v>2000</v>
      </c>
      <c r="F409" s="99">
        <v>7000</v>
      </c>
      <c r="G409" s="99">
        <v>7141</v>
      </c>
      <c r="H409" s="100">
        <v>7141.05</v>
      </c>
      <c r="I409" s="465">
        <f t="shared" si="40"/>
        <v>100.00070018204734</v>
      </c>
      <c r="J409" s="242">
        <f t="shared" si="39"/>
        <v>357.0525</v>
      </c>
      <c r="K409" s="379"/>
      <c r="L409" s="379"/>
      <c r="M409" s="379"/>
      <c r="N409" s="379"/>
    </row>
    <row r="410" spans="1:14" s="59" customFormat="1" ht="12.75" customHeight="1">
      <c r="A410" s="88"/>
      <c r="B410" s="95"/>
      <c r="C410" s="96">
        <v>4410</v>
      </c>
      <c r="D410" s="97" t="s">
        <v>16</v>
      </c>
      <c r="E410" s="100">
        <v>712.8</v>
      </c>
      <c r="F410" s="99">
        <v>2900</v>
      </c>
      <c r="G410" s="99">
        <v>2010</v>
      </c>
      <c r="H410" s="100">
        <v>2010.4</v>
      </c>
      <c r="I410" s="465">
        <f t="shared" si="40"/>
        <v>100.01990049751244</v>
      </c>
      <c r="J410" s="242">
        <f t="shared" si="39"/>
        <v>282.0426487093154</v>
      </c>
      <c r="K410" s="398"/>
      <c r="L410" s="379"/>
      <c r="M410" s="379"/>
      <c r="N410" s="379"/>
    </row>
    <row r="411" spans="1:14" s="59" customFormat="1" ht="12.75" customHeight="1">
      <c r="A411" s="88"/>
      <c r="B411" s="95"/>
      <c r="C411" s="96">
        <v>4420</v>
      </c>
      <c r="D411" s="97" t="s">
        <v>509</v>
      </c>
      <c r="E411" s="100">
        <v>0</v>
      </c>
      <c r="F411" s="99">
        <v>0</v>
      </c>
      <c r="G411" s="99">
        <v>829</v>
      </c>
      <c r="H411" s="100">
        <v>829.3</v>
      </c>
      <c r="I411" s="465">
        <f t="shared" si="40"/>
        <v>100.03618817852835</v>
      </c>
      <c r="J411" s="242">
        <v>0</v>
      </c>
      <c r="K411" s="398"/>
      <c r="L411" s="379"/>
      <c r="M411" s="379"/>
      <c r="N411" s="379"/>
    </row>
    <row r="412" spans="1:14" s="59" customFormat="1" ht="12.75" customHeight="1">
      <c r="A412" s="88"/>
      <c r="B412" s="95"/>
      <c r="C412" s="96">
        <v>4440</v>
      </c>
      <c r="D412" s="97" t="s">
        <v>17</v>
      </c>
      <c r="E412" s="100">
        <v>43281</v>
      </c>
      <c r="F412" s="99">
        <v>50846</v>
      </c>
      <c r="G412" s="99">
        <v>52703</v>
      </c>
      <c r="H412" s="100">
        <v>52703</v>
      </c>
      <c r="I412" s="465">
        <f t="shared" si="40"/>
        <v>100</v>
      </c>
      <c r="J412" s="242">
        <f>H412/E412*100</f>
        <v>121.769367620896</v>
      </c>
      <c r="K412" s="379"/>
      <c r="L412" s="379"/>
      <c r="M412" s="379"/>
      <c r="N412" s="379"/>
    </row>
    <row r="413" spans="1:14" s="59" customFormat="1" ht="12.75" customHeight="1">
      <c r="A413" s="88"/>
      <c r="B413" s="95"/>
      <c r="C413" s="96">
        <v>6050</v>
      </c>
      <c r="D413" s="110" t="s">
        <v>31</v>
      </c>
      <c r="E413" s="100">
        <v>0</v>
      </c>
      <c r="F413" s="99">
        <v>0</v>
      </c>
      <c r="G413" s="99">
        <v>0</v>
      </c>
      <c r="H413" s="100">
        <v>0</v>
      </c>
      <c r="I413" s="465">
        <v>0</v>
      </c>
      <c r="J413" s="242">
        <v>0</v>
      </c>
      <c r="K413" s="385"/>
      <c r="L413" s="379"/>
      <c r="M413" s="379"/>
      <c r="N413" s="379"/>
    </row>
    <row r="414" spans="1:14" s="59" customFormat="1" ht="12.75" customHeight="1">
      <c r="A414" s="88"/>
      <c r="B414" s="95"/>
      <c r="C414" s="96">
        <v>6060</v>
      </c>
      <c r="D414" s="107" t="s">
        <v>278</v>
      </c>
      <c r="E414" s="100">
        <v>8840.01</v>
      </c>
      <c r="F414" s="99">
        <v>0</v>
      </c>
      <c r="G414" s="99">
        <v>66800</v>
      </c>
      <c r="H414" s="100">
        <v>66800</v>
      </c>
      <c r="I414" s="465">
        <f>H414/G414*100</f>
        <v>100</v>
      </c>
      <c r="J414" s="242">
        <f>H414/E414*100</f>
        <v>755.6552537836495</v>
      </c>
      <c r="K414" s="379"/>
      <c r="L414" s="379"/>
      <c r="M414" s="379"/>
      <c r="N414" s="379"/>
    </row>
    <row r="415" spans="1:14" s="59" customFormat="1" ht="12.75" customHeight="1">
      <c r="A415" s="88"/>
      <c r="B415" s="95"/>
      <c r="C415" s="96"/>
      <c r="D415" s="124" t="s">
        <v>300</v>
      </c>
      <c r="E415" s="199">
        <f>E416+E417</f>
        <v>67916.63</v>
      </c>
      <c r="F415" s="228">
        <f>F416</f>
        <v>143853</v>
      </c>
      <c r="G415" s="228">
        <f>G416</f>
        <v>469263</v>
      </c>
      <c r="H415" s="199">
        <f>H416+H417</f>
        <v>469263</v>
      </c>
      <c r="I415" s="527">
        <f>H415/G415*100</f>
        <v>100</v>
      </c>
      <c r="J415" s="254">
        <f aca="true" t="shared" si="41" ref="J415:J420">H415/E415*100</f>
        <v>690.9397595257598</v>
      </c>
      <c r="K415" s="379"/>
      <c r="L415" s="379"/>
      <c r="M415" s="379"/>
      <c r="N415" s="379"/>
    </row>
    <row r="416" spans="1:14" s="59" customFormat="1" ht="12.75" customHeight="1">
      <c r="A416" s="88"/>
      <c r="B416" s="95"/>
      <c r="C416" s="96">
        <v>2540</v>
      </c>
      <c r="D416" s="97" t="s">
        <v>510</v>
      </c>
      <c r="E416" s="100">
        <v>56912</v>
      </c>
      <c r="F416" s="99">
        <v>143853</v>
      </c>
      <c r="G416" s="99">
        <v>469263</v>
      </c>
      <c r="H416" s="100">
        <v>469263</v>
      </c>
      <c r="I416" s="465">
        <f>H416/G416*100</f>
        <v>100</v>
      </c>
      <c r="J416" s="242">
        <f t="shared" si="41"/>
        <v>824.5413972448694</v>
      </c>
      <c r="K416" s="379"/>
      <c r="L416" s="379"/>
      <c r="M416" s="379"/>
      <c r="N416" s="379"/>
    </row>
    <row r="417" spans="1:14" s="59" customFormat="1" ht="12.75" customHeight="1">
      <c r="A417" s="88"/>
      <c r="B417" s="95"/>
      <c r="C417" s="96">
        <v>4240</v>
      </c>
      <c r="D417" s="97" t="s">
        <v>58</v>
      </c>
      <c r="E417" s="100">
        <v>11004.63</v>
      </c>
      <c r="F417" s="99">
        <v>0</v>
      </c>
      <c r="G417" s="99">
        <v>0</v>
      </c>
      <c r="H417" s="100">
        <v>0</v>
      </c>
      <c r="I417" s="465">
        <v>0</v>
      </c>
      <c r="J417" s="242">
        <v>0</v>
      </c>
      <c r="K417" s="379"/>
      <c r="L417" s="379"/>
      <c r="M417" s="379"/>
      <c r="N417" s="379"/>
    </row>
    <row r="418" spans="1:14" s="59" customFormat="1" ht="12.75" customHeight="1">
      <c r="A418" s="88"/>
      <c r="B418" s="95"/>
      <c r="C418" s="96"/>
      <c r="D418" s="124" t="s">
        <v>147</v>
      </c>
      <c r="E418" s="199">
        <f>E419+E420</f>
        <v>256</v>
      </c>
      <c r="F418" s="228">
        <v>0</v>
      </c>
      <c r="G418" s="228">
        <v>0</v>
      </c>
      <c r="H418" s="199">
        <v>0</v>
      </c>
      <c r="I418" s="527">
        <v>0</v>
      </c>
      <c r="J418" s="242">
        <v>0</v>
      </c>
      <c r="K418" s="379"/>
      <c r="L418" s="379"/>
      <c r="M418" s="379"/>
      <c r="N418" s="379"/>
    </row>
    <row r="419" spans="1:14" s="59" customFormat="1" ht="12.75" customHeight="1">
      <c r="A419" s="88"/>
      <c r="B419" s="95"/>
      <c r="C419" s="96">
        <v>4010</v>
      </c>
      <c r="D419" s="97" t="s">
        <v>11</v>
      </c>
      <c r="E419" s="100">
        <v>234.69</v>
      </c>
      <c r="F419" s="99">
        <v>0</v>
      </c>
      <c r="G419" s="99">
        <v>0</v>
      </c>
      <c r="H419" s="100">
        <v>0</v>
      </c>
      <c r="I419" s="465">
        <v>0</v>
      </c>
      <c r="J419" s="242">
        <f t="shared" si="41"/>
        <v>0</v>
      </c>
      <c r="K419" s="379"/>
      <c r="L419" s="379"/>
      <c r="M419" s="379"/>
      <c r="N419" s="379"/>
    </row>
    <row r="420" spans="1:14" s="59" customFormat="1" ht="12.75" customHeight="1">
      <c r="A420" s="88"/>
      <c r="B420" s="95"/>
      <c r="C420" s="96">
        <v>4110</v>
      </c>
      <c r="D420" s="97" t="s">
        <v>13</v>
      </c>
      <c r="E420" s="100">
        <v>21.31</v>
      </c>
      <c r="F420" s="99">
        <v>0</v>
      </c>
      <c r="G420" s="99">
        <v>0</v>
      </c>
      <c r="H420" s="100">
        <v>0</v>
      </c>
      <c r="I420" s="465">
        <v>0</v>
      </c>
      <c r="J420" s="242">
        <f t="shared" si="41"/>
        <v>0</v>
      </c>
      <c r="K420" s="379"/>
      <c r="L420" s="379"/>
      <c r="M420" s="379"/>
      <c r="N420" s="379"/>
    </row>
    <row r="421" spans="1:14" s="59" customFormat="1" ht="12.75" customHeight="1">
      <c r="A421" s="88"/>
      <c r="B421" s="102">
        <v>80105</v>
      </c>
      <c r="C421" s="90"/>
      <c r="D421" s="390" t="s">
        <v>343</v>
      </c>
      <c r="E421" s="94">
        <f>E422</f>
        <v>193098</v>
      </c>
      <c r="F421" s="93">
        <f>F422</f>
        <v>296487</v>
      </c>
      <c r="G421" s="93">
        <f>G422</f>
        <v>351548</v>
      </c>
      <c r="H421" s="94">
        <f>H422</f>
        <v>351548.0000000001</v>
      </c>
      <c r="I421" s="464">
        <f aca="true" t="shared" si="42" ref="I421:I434">H421/G421*100</f>
        <v>100.00000000000003</v>
      </c>
      <c r="J421" s="227">
        <f>H421/E421*100</f>
        <v>182.05677945913482</v>
      </c>
      <c r="K421" s="379"/>
      <c r="L421" s="379"/>
      <c r="M421" s="379"/>
      <c r="N421" s="379"/>
    </row>
    <row r="422" spans="1:14" s="59" customFormat="1" ht="12.75" customHeight="1">
      <c r="A422" s="88"/>
      <c r="B422" s="95"/>
      <c r="C422" s="96"/>
      <c r="D422" s="124" t="s">
        <v>274</v>
      </c>
      <c r="E422" s="199">
        <f>SUM(E423:E434)</f>
        <v>193098</v>
      </c>
      <c r="F422" s="228">
        <f>SUM(F423:F434)</f>
        <v>296487</v>
      </c>
      <c r="G422" s="228">
        <f>SUM(G423:G434)</f>
        <v>351548</v>
      </c>
      <c r="H422" s="199">
        <f>SUM(H423:H434)</f>
        <v>351548.0000000001</v>
      </c>
      <c r="I422" s="527">
        <f t="shared" si="42"/>
        <v>100.00000000000003</v>
      </c>
      <c r="J422" s="254">
        <f aca="true" t="shared" si="43" ref="J422:J434">H422/E422*100</f>
        <v>182.05677945913482</v>
      </c>
      <c r="K422" s="379"/>
      <c r="L422" s="379"/>
      <c r="M422" s="379"/>
      <c r="N422" s="379"/>
    </row>
    <row r="423" spans="1:14" s="59" customFormat="1" ht="12.75" customHeight="1">
      <c r="A423" s="88"/>
      <c r="B423" s="95"/>
      <c r="C423" s="96">
        <v>3020</v>
      </c>
      <c r="D423" s="97" t="s">
        <v>154</v>
      </c>
      <c r="E423" s="100">
        <v>6269.27</v>
      </c>
      <c r="F423" s="99">
        <v>7113</v>
      </c>
      <c r="G423" s="99">
        <v>11159</v>
      </c>
      <c r="H423" s="100">
        <v>11159.26</v>
      </c>
      <c r="I423" s="465">
        <f t="shared" si="42"/>
        <v>100.00232995788154</v>
      </c>
      <c r="J423" s="242">
        <f t="shared" si="43"/>
        <v>177.9993523966905</v>
      </c>
      <c r="K423" s="398"/>
      <c r="L423" s="379"/>
      <c r="M423" s="379"/>
      <c r="N423" s="379"/>
    </row>
    <row r="424" spans="1:14" s="59" customFormat="1" ht="12.75" customHeight="1">
      <c r="A424" s="88"/>
      <c r="B424" s="95"/>
      <c r="C424" s="96">
        <v>4010</v>
      </c>
      <c r="D424" s="97" t="s">
        <v>11</v>
      </c>
      <c r="E424" s="100">
        <v>117895.88</v>
      </c>
      <c r="F424" s="99">
        <v>157426</v>
      </c>
      <c r="G424" s="99">
        <v>203618</v>
      </c>
      <c r="H424" s="100">
        <v>203618.12</v>
      </c>
      <c r="I424" s="465">
        <f t="shared" si="42"/>
        <v>100.000058933886</v>
      </c>
      <c r="J424" s="242">
        <f t="shared" si="43"/>
        <v>172.7101235429092</v>
      </c>
      <c r="K424" s="385"/>
      <c r="L424" s="379"/>
      <c r="M424" s="394"/>
      <c r="N424" s="379"/>
    </row>
    <row r="425" spans="1:14" s="59" customFormat="1" ht="12.75" customHeight="1">
      <c r="A425" s="88"/>
      <c r="B425" s="95"/>
      <c r="C425" s="96">
        <v>4040</v>
      </c>
      <c r="D425" s="97" t="s">
        <v>12</v>
      </c>
      <c r="E425" s="100">
        <v>1903.06</v>
      </c>
      <c r="F425" s="99">
        <v>9907</v>
      </c>
      <c r="G425" s="99">
        <v>8161</v>
      </c>
      <c r="H425" s="100">
        <v>8161.01</v>
      </c>
      <c r="I425" s="465">
        <f t="shared" si="42"/>
        <v>100.00012253400318</v>
      </c>
      <c r="J425" s="242">
        <f t="shared" si="43"/>
        <v>428.8361901358864</v>
      </c>
      <c r="K425" s="379"/>
      <c r="L425" s="379"/>
      <c r="M425" s="603"/>
      <c r="N425" s="379"/>
    </row>
    <row r="426" spans="1:14" s="59" customFormat="1" ht="12.75" customHeight="1">
      <c r="A426" s="88"/>
      <c r="B426" s="95"/>
      <c r="C426" s="96">
        <v>4110</v>
      </c>
      <c r="D426" s="97" t="s">
        <v>13</v>
      </c>
      <c r="E426" s="100">
        <v>22163.56</v>
      </c>
      <c r="F426" s="99">
        <v>33689</v>
      </c>
      <c r="G426" s="99">
        <v>36778</v>
      </c>
      <c r="H426" s="100">
        <v>36777.53</v>
      </c>
      <c r="I426" s="465">
        <f t="shared" si="42"/>
        <v>99.99872206210235</v>
      </c>
      <c r="J426" s="242">
        <f t="shared" si="43"/>
        <v>165.93692529539476</v>
      </c>
      <c r="K426" s="398"/>
      <c r="L426" s="379"/>
      <c r="M426" s="394"/>
      <c r="N426" s="379"/>
    </row>
    <row r="427" spans="1:14" s="59" customFormat="1" ht="12.75" customHeight="1">
      <c r="A427" s="88"/>
      <c r="B427" s="95"/>
      <c r="C427" s="96">
        <v>4120</v>
      </c>
      <c r="D427" s="97" t="s">
        <v>14</v>
      </c>
      <c r="E427" s="100">
        <v>1602.71</v>
      </c>
      <c r="F427" s="99">
        <v>6839</v>
      </c>
      <c r="G427" s="99">
        <v>2301</v>
      </c>
      <c r="H427" s="100">
        <v>2301.47</v>
      </c>
      <c r="I427" s="465">
        <f t="shared" si="42"/>
        <v>100.02042590178182</v>
      </c>
      <c r="J427" s="242">
        <f t="shared" si="43"/>
        <v>143.59865477846895</v>
      </c>
      <c r="K427" s="385"/>
      <c r="L427" s="379"/>
      <c r="M427" s="394"/>
      <c r="N427" s="379"/>
    </row>
    <row r="428" spans="1:14" s="59" customFormat="1" ht="12.75" customHeight="1">
      <c r="A428" s="88"/>
      <c r="B428" s="95"/>
      <c r="C428" s="96">
        <v>4210</v>
      </c>
      <c r="D428" s="97" t="s">
        <v>7</v>
      </c>
      <c r="E428" s="100">
        <v>4531.49</v>
      </c>
      <c r="F428" s="99">
        <v>10000</v>
      </c>
      <c r="G428" s="99">
        <v>8115</v>
      </c>
      <c r="H428" s="100">
        <v>8115.14</v>
      </c>
      <c r="I428" s="465">
        <f t="shared" si="42"/>
        <v>100.00172520024645</v>
      </c>
      <c r="J428" s="242">
        <f>H428/E428*100</f>
        <v>179.08325959011276</v>
      </c>
      <c r="K428" s="379"/>
      <c r="L428" s="379"/>
      <c r="M428" s="394"/>
      <c r="N428" s="379"/>
    </row>
    <row r="429" spans="1:14" s="59" customFormat="1" ht="12.75" customHeight="1">
      <c r="A429" s="88"/>
      <c r="B429" s="95"/>
      <c r="C429" s="96">
        <v>4260</v>
      </c>
      <c r="D429" s="97" t="s">
        <v>15</v>
      </c>
      <c r="E429" s="100">
        <v>14000</v>
      </c>
      <c r="F429" s="99">
        <v>40000</v>
      </c>
      <c r="G429" s="99">
        <v>37841</v>
      </c>
      <c r="H429" s="100">
        <v>37840.91</v>
      </c>
      <c r="I429" s="465">
        <f t="shared" si="42"/>
        <v>99.99976216273355</v>
      </c>
      <c r="J429" s="242">
        <f>H429/E429*100</f>
        <v>270.2922142857143</v>
      </c>
      <c r="K429" s="379"/>
      <c r="L429" s="379"/>
      <c r="M429" s="394"/>
      <c r="N429" s="379"/>
    </row>
    <row r="430" spans="1:14" s="59" customFormat="1" ht="12.75" customHeight="1">
      <c r="A430" s="88"/>
      <c r="B430" s="95"/>
      <c r="C430" s="96">
        <v>4270</v>
      </c>
      <c r="D430" s="97" t="s">
        <v>27</v>
      </c>
      <c r="E430" s="100">
        <v>0</v>
      </c>
      <c r="F430" s="99">
        <v>4000</v>
      </c>
      <c r="G430" s="99">
        <v>2927</v>
      </c>
      <c r="H430" s="100">
        <v>2926.46</v>
      </c>
      <c r="I430" s="465">
        <f t="shared" si="42"/>
        <v>99.98155107618723</v>
      </c>
      <c r="J430" s="242">
        <v>0</v>
      </c>
      <c r="K430" s="379"/>
      <c r="L430" s="379"/>
      <c r="M430" s="394"/>
      <c r="N430" s="379"/>
    </row>
    <row r="431" spans="1:14" s="59" customFormat="1" ht="12.75" customHeight="1">
      <c r="A431" s="88"/>
      <c r="B431" s="95"/>
      <c r="C431" s="96">
        <v>4280</v>
      </c>
      <c r="D431" s="97" t="s">
        <v>87</v>
      </c>
      <c r="E431" s="100">
        <v>235</v>
      </c>
      <c r="F431" s="99">
        <v>500</v>
      </c>
      <c r="G431" s="99">
        <v>405</v>
      </c>
      <c r="H431" s="100">
        <v>405</v>
      </c>
      <c r="I431" s="465">
        <f t="shared" si="42"/>
        <v>100</v>
      </c>
      <c r="J431" s="242">
        <f>H431/E431*100</f>
        <v>172.3404255319149</v>
      </c>
      <c r="K431" s="379"/>
      <c r="L431" s="379"/>
      <c r="M431" s="379"/>
      <c r="N431" s="379"/>
    </row>
    <row r="432" spans="1:14" s="59" customFormat="1" ht="12.75" customHeight="1">
      <c r="A432" s="88"/>
      <c r="B432" s="95"/>
      <c r="C432" s="96">
        <v>4300</v>
      </c>
      <c r="D432" s="97" t="s">
        <v>10</v>
      </c>
      <c r="E432" s="100">
        <v>18703.03</v>
      </c>
      <c r="F432" s="99">
        <v>20000</v>
      </c>
      <c r="G432" s="99">
        <v>29861</v>
      </c>
      <c r="H432" s="100">
        <v>29861.4</v>
      </c>
      <c r="I432" s="465">
        <f t="shared" si="42"/>
        <v>100.00133953986806</v>
      </c>
      <c r="J432" s="242">
        <f t="shared" si="43"/>
        <v>159.66076084997994</v>
      </c>
      <c r="K432" s="385"/>
      <c r="L432" s="379"/>
      <c r="M432" s="379"/>
      <c r="N432" s="379"/>
    </row>
    <row r="433" spans="1:14" s="59" customFormat="1" ht="12.75" customHeight="1">
      <c r="A433" s="88"/>
      <c r="B433" s="95"/>
      <c r="C433" s="96">
        <v>4410</v>
      </c>
      <c r="D433" s="97" t="s">
        <v>16</v>
      </c>
      <c r="E433" s="100">
        <v>0</v>
      </c>
      <c r="F433" s="99">
        <v>500</v>
      </c>
      <c r="G433" s="99">
        <v>96</v>
      </c>
      <c r="H433" s="100">
        <v>95.7</v>
      </c>
      <c r="I433" s="465">
        <f t="shared" si="42"/>
        <v>99.6875</v>
      </c>
      <c r="J433" s="242">
        <v>0</v>
      </c>
      <c r="K433" s="385"/>
      <c r="L433" s="379"/>
      <c r="M433" s="379"/>
      <c r="N433" s="379"/>
    </row>
    <row r="434" spans="1:14" s="59" customFormat="1" ht="12.75" customHeight="1">
      <c r="A434" s="88"/>
      <c r="B434" s="192"/>
      <c r="C434" s="96">
        <v>4440</v>
      </c>
      <c r="D434" s="97" t="s">
        <v>17</v>
      </c>
      <c r="E434" s="100">
        <v>5794</v>
      </c>
      <c r="F434" s="99">
        <v>6513</v>
      </c>
      <c r="G434" s="99">
        <v>10286</v>
      </c>
      <c r="H434" s="100">
        <v>10286</v>
      </c>
      <c r="I434" s="465">
        <f t="shared" si="42"/>
        <v>100</v>
      </c>
      <c r="J434" s="242">
        <f t="shared" si="43"/>
        <v>177.52847773558852</v>
      </c>
      <c r="K434" s="385"/>
      <c r="L434" s="379"/>
      <c r="M434" s="379"/>
      <c r="N434" s="379"/>
    </row>
    <row r="435" spans="1:14" s="59" customFormat="1" ht="12.75" customHeight="1">
      <c r="A435" s="88"/>
      <c r="B435" s="102">
        <v>80111</v>
      </c>
      <c r="C435" s="90"/>
      <c r="D435" s="91" t="s">
        <v>59</v>
      </c>
      <c r="E435" s="94">
        <f>E437+E460+E436+E464</f>
        <v>1501928.49</v>
      </c>
      <c r="F435" s="93">
        <f>F437+F460</f>
        <v>1206972</v>
      </c>
      <c r="G435" s="93">
        <f>G460+G464+G437</f>
        <v>1100591</v>
      </c>
      <c r="H435" s="94">
        <f>H437+H460+H464</f>
        <v>1100591</v>
      </c>
      <c r="I435" s="464">
        <f>H435/G435*100</f>
        <v>100</v>
      </c>
      <c r="J435" s="227">
        <f>H435/E435*100</f>
        <v>73.27852206865056</v>
      </c>
      <c r="K435" s="379"/>
      <c r="L435" s="379"/>
      <c r="M435" s="379"/>
      <c r="N435" s="379"/>
    </row>
    <row r="436" spans="1:14" s="59" customFormat="1" ht="12.75" customHeight="1">
      <c r="A436" s="88"/>
      <c r="B436" s="89"/>
      <c r="C436" s="90"/>
      <c r="D436" s="91" t="s">
        <v>185</v>
      </c>
      <c r="E436" s="296"/>
      <c r="F436" s="297">
        <v>0</v>
      </c>
      <c r="G436" s="297">
        <f>G459</f>
        <v>0</v>
      </c>
      <c r="H436" s="296">
        <f>H459</f>
        <v>0</v>
      </c>
      <c r="I436" s="535">
        <v>0</v>
      </c>
      <c r="J436" s="296">
        <v>0</v>
      </c>
      <c r="K436" s="379"/>
      <c r="L436" s="379"/>
      <c r="M436" s="379"/>
      <c r="N436" s="379"/>
    </row>
    <row r="437" spans="1:14" s="59" customFormat="1" ht="12.75" customHeight="1">
      <c r="A437" s="88"/>
      <c r="B437" s="105"/>
      <c r="C437" s="368"/>
      <c r="D437" s="124" t="s">
        <v>274</v>
      </c>
      <c r="E437" s="199">
        <f>SUM(E438:E445)+SUM(E454:E459)</f>
        <v>730967.82</v>
      </c>
      <c r="F437" s="228">
        <f>SUM(F438:F445)+SUM(F454:F459)</f>
        <v>645338</v>
      </c>
      <c r="G437" s="228">
        <f>SUM(G438:G445)+SUM(G454:G459)</f>
        <v>592042</v>
      </c>
      <c r="H437" s="199">
        <f>SUM(H438:H445)+SUM(H454:H459)</f>
        <v>592042</v>
      </c>
      <c r="I437" s="527">
        <f aca="true" t="shared" si="44" ref="I437:I442">H437/G437*100</f>
        <v>100</v>
      </c>
      <c r="J437" s="254">
        <f aca="true" t="shared" si="45" ref="J437:J442">H437/E437*100</f>
        <v>80.99426319478744</v>
      </c>
      <c r="K437" s="551"/>
      <c r="L437" s="379"/>
      <c r="M437" s="379"/>
      <c r="N437" s="379"/>
    </row>
    <row r="438" spans="1:14" s="59" customFormat="1" ht="12.75" customHeight="1">
      <c r="A438" s="88"/>
      <c r="B438" s="95"/>
      <c r="C438" s="96">
        <v>3020</v>
      </c>
      <c r="D438" s="97" t="s">
        <v>154</v>
      </c>
      <c r="E438" s="100">
        <v>23908.37</v>
      </c>
      <c r="F438" s="98">
        <v>22196</v>
      </c>
      <c r="G438" s="98">
        <v>21104</v>
      </c>
      <c r="H438" s="100">
        <v>21104.06</v>
      </c>
      <c r="I438" s="465">
        <f t="shared" si="44"/>
        <v>100.00028430629264</v>
      </c>
      <c r="J438" s="242">
        <f t="shared" si="45"/>
        <v>88.27059310191369</v>
      </c>
      <c r="K438" s="385"/>
      <c r="L438" s="379"/>
      <c r="M438" s="379"/>
      <c r="N438" s="379"/>
    </row>
    <row r="439" spans="1:14" s="59" customFormat="1" ht="12.75" customHeight="1">
      <c r="A439" s="88"/>
      <c r="B439" s="95"/>
      <c r="C439" s="96">
        <v>4010</v>
      </c>
      <c r="D439" s="97" t="s">
        <v>11</v>
      </c>
      <c r="E439" s="100">
        <v>513554.4</v>
      </c>
      <c r="F439" s="98">
        <v>429834</v>
      </c>
      <c r="G439" s="98">
        <v>396341</v>
      </c>
      <c r="H439" s="100">
        <v>396340.87</v>
      </c>
      <c r="I439" s="465">
        <f t="shared" si="44"/>
        <v>99.99996719996165</v>
      </c>
      <c r="J439" s="242">
        <f t="shared" si="45"/>
        <v>77.17602458473726</v>
      </c>
      <c r="K439" s="385"/>
      <c r="L439" s="379"/>
      <c r="M439" s="379"/>
      <c r="N439" s="379"/>
    </row>
    <row r="440" spans="1:14" s="59" customFormat="1" ht="12.75" customHeight="1">
      <c r="A440" s="88"/>
      <c r="B440" s="95"/>
      <c r="C440" s="96">
        <v>4040</v>
      </c>
      <c r="D440" s="97" t="s">
        <v>12</v>
      </c>
      <c r="E440" s="100">
        <v>51929.62</v>
      </c>
      <c r="F440" s="98">
        <v>44418</v>
      </c>
      <c r="G440" s="98">
        <v>40235</v>
      </c>
      <c r="H440" s="100">
        <v>40234.59</v>
      </c>
      <c r="I440" s="465">
        <f t="shared" si="44"/>
        <v>99.99898098670312</v>
      </c>
      <c r="J440" s="242">
        <f t="shared" si="45"/>
        <v>77.47907648852427</v>
      </c>
      <c r="K440" s="379"/>
      <c r="L440" s="379"/>
      <c r="M440" s="379"/>
      <c r="N440" s="379"/>
    </row>
    <row r="441" spans="1:14" s="59" customFormat="1" ht="12.75" customHeight="1">
      <c r="A441" s="88"/>
      <c r="B441" s="95"/>
      <c r="C441" s="96">
        <v>4110</v>
      </c>
      <c r="D441" s="97" t="s">
        <v>13</v>
      </c>
      <c r="E441" s="100">
        <v>96455.7</v>
      </c>
      <c r="F441" s="98">
        <v>86891</v>
      </c>
      <c r="G441" s="98">
        <v>79997</v>
      </c>
      <c r="H441" s="100">
        <v>79997.47</v>
      </c>
      <c r="I441" s="465">
        <f t="shared" si="44"/>
        <v>100.00058752203206</v>
      </c>
      <c r="J441" s="242">
        <f t="shared" si="45"/>
        <v>82.93700631481603</v>
      </c>
      <c r="K441" s="379"/>
      <c r="L441" s="379"/>
      <c r="M441" s="379"/>
      <c r="N441" s="379"/>
    </row>
    <row r="442" spans="1:14" s="59" customFormat="1" ht="12.75" customHeight="1">
      <c r="A442" s="88"/>
      <c r="B442" s="95"/>
      <c r="C442" s="96">
        <v>4120</v>
      </c>
      <c r="D442" s="97" t="s">
        <v>14</v>
      </c>
      <c r="E442" s="100">
        <v>11895.27</v>
      </c>
      <c r="F442" s="98">
        <v>12123</v>
      </c>
      <c r="G442" s="98">
        <v>8151</v>
      </c>
      <c r="H442" s="100">
        <v>8150.93</v>
      </c>
      <c r="I442" s="465">
        <f t="shared" si="44"/>
        <v>99.99914120966753</v>
      </c>
      <c r="J442" s="242">
        <f t="shared" si="45"/>
        <v>68.52244631689739</v>
      </c>
      <c r="K442" s="477"/>
      <c r="L442" s="379"/>
      <c r="M442" s="379"/>
      <c r="N442" s="379"/>
    </row>
    <row r="443" spans="1:14" s="59" customFormat="1" ht="12.75" customHeight="1">
      <c r="A443" s="88"/>
      <c r="B443" s="95"/>
      <c r="C443" s="96">
        <v>4210</v>
      </c>
      <c r="D443" s="97" t="s">
        <v>7</v>
      </c>
      <c r="E443" s="100">
        <v>0</v>
      </c>
      <c r="F443" s="98">
        <v>5000</v>
      </c>
      <c r="G443" s="98">
        <v>3146</v>
      </c>
      <c r="H443" s="100">
        <v>3146.04</v>
      </c>
      <c r="I443" s="465">
        <f>H443/G443*100</f>
        <v>100.00127145581692</v>
      </c>
      <c r="J443" s="242">
        <v>0</v>
      </c>
      <c r="K443" s="385"/>
      <c r="L443" s="379"/>
      <c r="M443" s="379"/>
      <c r="N443" s="379"/>
    </row>
    <row r="444" spans="1:14" s="59" customFormat="1" ht="12.75" customHeight="1">
      <c r="A444" s="88"/>
      <c r="B444" s="95"/>
      <c r="C444" s="96">
        <v>4260</v>
      </c>
      <c r="D444" s="97" t="s">
        <v>15</v>
      </c>
      <c r="E444" s="100">
        <v>0</v>
      </c>
      <c r="F444" s="98">
        <v>10000</v>
      </c>
      <c r="G444" s="98">
        <v>10000</v>
      </c>
      <c r="H444" s="100">
        <v>10000</v>
      </c>
      <c r="I444" s="465">
        <f>H444/G444*100</f>
        <v>100</v>
      </c>
      <c r="J444" s="242">
        <v>0</v>
      </c>
      <c r="K444" s="385"/>
      <c r="L444" s="379"/>
      <c r="M444" s="379"/>
      <c r="N444" s="379"/>
    </row>
    <row r="445" spans="1:14" s="59" customFormat="1" ht="12.75" customHeight="1">
      <c r="A445" s="129"/>
      <c r="B445" s="192"/>
      <c r="C445" s="96">
        <v>4270</v>
      </c>
      <c r="D445" s="97" t="s">
        <v>27</v>
      </c>
      <c r="E445" s="100">
        <v>0</v>
      </c>
      <c r="F445" s="98">
        <v>1500</v>
      </c>
      <c r="G445" s="98">
        <v>1500</v>
      </c>
      <c r="H445" s="100">
        <v>1500.44</v>
      </c>
      <c r="I445" s="465">
        <f>H445/G445*100</f>
        <v>100.02933333333334</v>
      </c>
      <c r="J445" s="242">
        <v>0</v>
      </c>
      <c r="K445" s="385"/>
      <c r="L445" s="379"/>
      <c r="M445" s="379"/>
      <c r="N445" s="379"/>
    </row>
    <row r="446" spans="1:14" s="59" customFormat="1" ht="12.75" customHeight="1">
      <c r="A446" s="128"/>
      <c r="B446" s="128"/>
      <c r="C446" s="128"/>
      <c r="D446" s="128"/>
      <c r="E446" s="131"/>
      <c r="F446" s="328"/>
      <c r="G446" s="328"/>
      <c r="H446" s="131"/>
      <c r="I446" s="307"/>
      <c r="J446" s="307"/>
      <c r="K446" s="385"/>
      <c r="L446" s="379"/>
      <c r="M446" s="379"/>
      <c r="N446" s="379"/>
    </row>
    <row r="447" spans="1:14" s="59" customFormat="1" ht="12.75" customHeight="1">
      <c r="A447" s="128"/>
      <c r="B447" s="128"/>
      <c r="C447" s="128"/>
      <c r="D447" s="128"/>
      <c r="E447" s="131"/>
      <c r="F447" s="328"/>
      <c r="G447" s="328"/>
      <c r="H447" s="131"/>
      <c r="I447" s="307"/>
      <c r="J447" s="307"/>
      <c r="K447" s="385"/>
      <c r="L447" s="379"/>
      <c r="M447" s="379"/>
      <c r="N447" s="379"/>
    </row>
    <row r="448" spans="1:14" s="59" customFormat="1" ht="12.75" customHeight="1">
      <c r="A448" s="128"/>
      <c r="B448" s="128"/>
      <c r="C448" s="128"/>
      <c r="D448" s="128"/>
      <c r="E448" s="131" t="s">
        <v>475</v>
      </c>
      <c r="F448" s="328"/>
      <c r="G448" s="328"/>
      <c r="H448" s="131"/>
      <c r="I448" s="307"/>
      <c r="J448" s="307"/>
      <c r="K448" s="385"/>
      <c r="L448" s="379"/>
      <c r="M448" s="379"/>
      <c r="N448" s="379"/>
    </row>
    <row r="449" spans="1:14" s="59" customFormat="1" ht="12.75" customHeight="1">
      <c r="A449" s="128"/>
      <c r="B449" s="128"/>
      <c r="C449" s="128"/>
      <c r="D449" s="128"/>
      <c r="E449" s="131"/>
      <c r="F449" s="328"/>
      <c r="G449" s="328"/>
      <c r="H449" s="131"/>
      <c r="I449" s="307"/>
      <c r="J449" s="307"/>
      <c r="K449" s="385"/>
      <c r="L449" s="379"/>
      <c r="M449" s="379"/>
      <c r="N449" s="379"/>
    </row>
    <row r="450" spans="1:14" s="59" customFormat="1" ht="12.75" customHeight="1">
      <c r="A450" s="340"/>
      <c r="B450" s="341"/>
      <c r="C450" s="340"/>
      <c r="D450" s="342"/>
      <c r="E450" s="65" t="s">
        <v>3</v>
      </c>
      <c r="F450" s="343" t="s">
        <v>97</v>
      </c>
      <c r="G450" s="344" t="s">
        <v>98</v>
      </c>
      <c r="H450" s="65" t="s">
        <v>3</v>
      </c>
      <c r="I450" s="345" t="s">
        <v>273</v>
      </c>
      <c r="J450" s="346"/>
      <c r="K450" s="385"/>
      <c r="L450" s="379"/>
      <c r="M450" s="379"/>
      <c r="N450" s="379"/>
    </row>
    <row r="451" spans="1:14" s="59" customFormat="1" ht="12.75" customHeight="1">
      <c r="A451" s="347" t="s">
        <v>94</v>
      </c>
      <c r="B451" s="211" t="s">
        <v>95</v>
      </c>
      <c r="C451" s="347" t="s">
        <v>4</v>
      </c>
      <c r="D451" s="348" t="s">
        <v>96</v>
      </c>
      <c r="E451" s="69" t="s">
        <v>357</v>
      </c>
      <c r="F451" s="349" t="s">
        <v>99</v>
      </c>
      <c r="G451" s="350" t="s">
        <v>100</v>
      </c>
      <c r="H451" s="69" t="s">
        <v>407</v>
      </c>
      <c r="I451" s="351"/>
      <c r="J451" s="352"/>
      <c r="K451" s="385"/>
      <c r="L451" s="379"/>
      <c r="M451" s="379"/>
      <c r="N451" s="379"/>
    </row>
    <row r="452" spans="1:14" s="59" customFormat="1" ht="12.75" customHeight="1">
      <c r="A452" s="353"/>
      <c r="B452" s="354"/>
      <c r="C452" s="353"/>
      <c r="D452" s="355"/>
      <c r="E452" s="73"/>
      <c r="F452" s="356" t="s">
        <v>407</v>
      </c>
      <c r="G452" s="357" t="s">
        <v>101</v>
      </c>
      <c r="H452" s="73"/>
      <c r="I452" s="358" t="s">
        <v>102</v>
      </c>
      <c r="J452" s="359" t="s">
        <v>103</v>
      </c>
      <c r="K452" s="385"/>
      <c r="L452" s="379"/>
      <c r="M452" s="379"/>
      <c r="N452" s="379"/>
    </row>
    <row r="453" spans="1:14" s="59" customFormat="1" ht="12.75" customHeight="1">
      <c r="A453" s="75">
        <v>1</v>
      </c>
      <c r="B453" s="75">
        <v>2</v>
      </c>
      <c r="C453" s="75">
        <v>3</v>
      </c>
      <c r="D453" s="75">
        <v>4</v>
      </c>
      <c r="E453" s="360">
        <v>5</v>
      </c>
      <c r="F453" s="360">
        <v>6</v>
      </c>
      <c r="G453" s="360">
        <v>7</v>
      </c>
      <c r="H453" s="361">
        <v>8</v>
      </c>
      <c r="I453" s="362">
        <v>9</v>
      </c>
      <c r="J453" s="363">
        <v>10</v>
      </c>
      <c r="K453" s="385"/>
      <c r="L453" s="379"/>
      <c r="M453" s="379"/>
      <c r="N453" s="379"/>
    </row>
    <row r="454" spans="1:14" s="59" customFormat="1" ht="12.75" customHeight="1">
      <c r="A454" s="58"/>
      <c r="B454" s="58"/>
      <c r="C454" s="96">
        <v>4280</v>
      </c>
      <c r="D454" s="97" t="s">
        <v>87</v>
      </c>
      <c r="E454" s="100">
        <v>0</v>
      </c>
      <c r="F454" s="98">
        <v>500</v>
      </c>
      <c r="G454" s="98">
        <v>430</v>
      </c>
      <c r="H454" s="100">
        <v>430</v>
      </c>
      <c r="I454" s="465">
        <f>H454/G454*100</f>
        <v>100</v>
      </c>
      <c r="J454" s="242">
        <v>0</v>
      </c>
      <c r="K454" s="385"/>
      <c r="L454" s="379"/>
      <c r="M454" s="379"/>
      <c r="N454" s="379"/>
    </row>
    <row r="455" spans="1:14" s="59" customFormat="1" ht="12.75" customHeight="1">
      <c r="A455" s="88"/>
      <c r="B455" s="88"/>
      <c r="C455" s="96">
        <v>4300</v>
      </c>
      <c r="D455" s="97" t="s">
        <v>10</v>
      </c>
      <c r="E455" s="100">
        <v>0</v>
      </c>
      <c r="F455" s="98">
        <v>10000</v>
      </c>
      <c r="G455" s="98">
        <v>10000</v>
      </c>
      <c r="H455" s="100">
        <v>10000</v>
      </c>
      <c r="I455" s="465">
        <f>H455/G455*100</f>
        <v>100</v>
      </c>
      <c r="J455" s="242">
        <v>0</v>
      </c>
      <c r="K455" s="385"/>
      <c r="L455" s="379"/>
      <c r="M455" s="379"/>
      <c r="N455" s="379"/>
    </row>
    <row r="456" spans="1:14" s="59" customFormat="1" ht="12.75" customHeight="1">
      <c r="A456" s="88"/>
      <c r="B456" s="88"/>
      <c r="C456" s="96">
        <v>4240</v>
      </c>
      <c r="D456" s="97" t="s">
        <v>58</v>
      </c>
      <c r="E456" s="100">
        <v>8440.46</v>
      </c>
      <c r="F456" s="98">
        <v>0</v>
      </c>
      <c r="G456" s="98">
        <v>0</v>
      </c>
      <c r="H456" s="100">
        <v>0</v>
      </c>
      <c r="I456" s="465">
        <v>0</v>
      </c>
      <c r="J456" s="242">
        <v>0</v>
      </c>
      <c r="K456" s="379"/>
      <c r="L456" s="379"/>
      <c r="M456" s="379"/>
      <c r="N456" s="379"/>
    </row>
    <row r="457" spans="1:14" s="59" customFormat="1" ht="12.75" customHeight="1">
      <c r="A457" s="88"/>
      <c r="B457" s="88"/>
      <c r="C457" s="96">
        <v>4410</v>
      </c>
      <c r="D457" s="97" t="s">
        <v>16</v>
      </c>
      <c r="E457" s="100">
        <v>0</v>
      </c>
      <c r="F457" s="98">
        <v>758</v>
      </c>
      <c r="G457" s="98">
        <v>403</v>
      </c>
      <c r="H457" s="100">
        <v>402.6</v>
      </c>
      <c r="I457" s="465">
        <f>H457/G457*100</f>
        <v>99.90074441687345</v>
      </c>
      <c r="J457" s="242">
        <v>0</v>
      </c>
      <c r="K457" s="379"/>
      <c r="L457" s="379"/>
      <c r="M457" s="379"/>
      <c r="N457" s="379"/>
    </row>
    <row r="458" spans="1:14" s="59" customFormat="1" ht="12.75" customHeight="1">
      <c r="A458" s="88"/>
      <c r="B458" s="88"/>
      <c r="C458" s="96">
        <v>4440</v>
      </c>
      <c r="D458" s="97" t="s">
        <v>17</v>
      </c>
      <c r="E458" s="100">
        <v>24784</v>
      </c>
      <c r="F458" s="98">
        <v>22118</v>
      </c>
      <c r="G458" s="98">
        <v>20735</v>
      </c>
      <c r="H458" s="100">
        <v>20735</v>
      </c>
      <c r="I458" s="465">
        <f>H458/G458*100</f>
        <v>100</v>
      </c>
      <c r="J458" s="242">
        <f>H458/E458*100</f>
        <v>83.66284699806327</v>
      </c>
      <c r="K458" s="379"/>
      <c r="L458" s="379"/>
      <c r="M458" s="379"/>
      <c r="N458" s="379"/>
    </row>
    <row r="459" spans="1:14" s="59" customFormat="1" ht="12.75" customHeight="1">
      <c r="A459" s="88"/>
      <c r="B459" s="88"/>
      <c r="C459" s="96">
        <v>6060</v>
      </c>
      <c r="D459" s="107" t="s">
        <v>278</v>
      </c>
      <c r="E459" s="100">
        <v>0</v>
      </c>
      <c r="F459" s="98">
        <v>0</v>
      </c>
      <c r="G459" s="98">
        <v>0</v>
      </c>
      <c r="H459" s="100">
        <v>0</v>
      </c>
      <c r="I459" s="465">
        <v>0</v>
      </c>
      <c r="J459" s="242">
        <v>0</v>
      </c>
      <c r="K459" s="379"/>
      <c r="L459" s="379"/>
      <c r="M459" s="379"/>
      <c r="N459" s="379"/>
    </row>
    <row r="460" spans="1:14" s="59" customFormat="1" ht="12.75" customHeight="1">
      <c r="A460" s="88"/>
      <c r="B460" s="88"/>
      <c r="C460" s="96"/>
      <c r="D460" s="124" t="s">
        <v>300</v>
      </c>
      <c r="E460" s="199">
        <f>E461+E463+E462</f>
        <v>770813.67</v>
      </c>
      <c r="F460" s="164">
        <f>F461+F463</f>
        <v>561634</v>
      </c>
      <c r="G460" s="164">
        <f>G461+G463+G462</f>
        <v>508549</v>
      </c>
      <c r="H460" s="199">
        <f>H461+H463+H462</f>
        <v>508549</v>
      </c>
      <c r="I460" s="527">
        <f>H460/G460*100</f>
        <v>100</v>
      </c>
      <c r="J460" s="254">
        <f>H460/E460*100</f>
        <v>65.97560730857303</v>
      </c>
      <c r="K460" s="379"/>
      <c r="L460" s="379"/>
      <c r="M460" s="379"/>
      <c r="N460" s="379"/>
    </row>
    <row r="461" spans="1:14" s="59" customFormat="1" ht="12.75" customHeight="1">
      <c r="A461" s="88"/>
      <c r="B461" s="88"/>
      <c r="C461" s="96">
        <v>2540</v>
      </c>
      <c r="D461" s="97" t="s">
        <v>43</v>
      </c>
      <c r="E461" s="100">
        <v>758923</v>
      </c>
      <c r="F461" s="98">
        <v>561634</v>
      </c>
      <c r="G461" s="98">
        <v>508549</v>
      </c>
      <c r="H461" s="100">
        <v>508549</v>
      </c>
      <c r="I461" s="465">
        <f>H461/G461*100</f>
        <v>100</v>
      </c>
      <c r="J461" s="242">
        <f>H461/E461*100</f>
        <v>67.00930133887101</v>
      </c>
      <c r="K461" s="379"/>
      <c r="L461" s="379"/>
      <c r="M461" s="379"/>
      <c r="N461" s="379"/>
    </row>
    <row r="462" spans="1:14" s="59" customFormat="1" ht="12.75" customHeight="1">
      <c r="A462" s="88"/>
      <c r="B462" s="88"/>
      <c r="C462" s="96">
        <v>4210</v>
      </c>
      <c r="D462" s="97" t="s">
        <v>7</v>
      </c>
      <c r="E462" s="100">
        <v>5579</v>
      </c>
      <c r="F462" s="98">
        <v>0</v>
      </c>
      <c r="G462" s="98">
        <v>0</v>
      </c>
      <c r="H462" s="100">
        <v>0</v>
      </c>
      <c r="I462" s="465">
        <v>0</v>
      </c>
      <c r="J462" s="242">
        <v>0</v>
      </c>
      <c r="K462" s="379"/>
      <c r="L462" s="379"/>
      <c r="M462" s="379"/>
      <c r="N462" s="379"/>
    </row>
    <row r="463" spans="1:14" s="59" customFormat="1" ht="12.75" customHeight="1">
      <c r="A463" s="88"/>
      <c r="B463" s="88"/>
      <c r="C463" s="96">
        <v>4240</v>
      </c>
      <c r="D463" s="97" t="s">
        <v>58</v>
      </c>
      <c r="E463" s="100">
        <v>6311.67</v>
      </c>
      <c r="F463" s="98">
        <v>0</v>
      </c>
      <c r="G463" s="98">
        <v>0</v>
      </c>
      <c r="H463" s="100">
        <v>0</v>
      </c>
      <c r="I463" s="465">
        <v>0</v>
      </c>
      <c r="J463" s="242">
        <f>H463/E463*100</f>
        <v>0</v>
      </c>
      <c r="K463" s="379"/>
      <c r="L463" s="379"/>
      <c r="M463" s="379"/>
      <c r="N463" s="379"/>
    </row>
    <row r="464" spans="1:14" s="59" customFormat="1" ht="12.75" customHeight="1">
      <c r="A464" s="88"/>
      <c r="B464" s="88"/>
      <c r="C464" s="96"/>
      <c r="D464" s="124" t="s">
        <v>147</v>
      </c>
      <c r="E464" s="199">
        <v>147</v>
      </c>
      <c r="F464" s="164">
        <v>0</v>
      </c>
      <c r="G464" s="164">
        <v>0</v>
      </c>
      <c r="H464" s="199">
        <v>0</v>
      </c>
      <c r="I464" s="527">
        <v>0</v>
      </c>
      <c r="J464" s="254">
        <v>0</v>
      </c>
      <c r="K464" s="379"/>
      <c r="L464" s="379"/>
      <c r="M464" s="379"/>
      <c r="N464" s="379"/>
    </row>
    <row r="465" spans="1:14" s="59" customFormat="1" ht="12.75" customHeight="1">
      <c r="A465" s="88"/>
      <c r="B465" s="88"/>
      <c r="C465" s="96">
        <v>4010</v>
      </c>
      <c r="D465" s="97" t="s">
        <v>11</v>
      </c>
      <c r="E465" s="100">
        <v>102.41</v>
      </c>
      <c r="F465" s="98">
        <v>0</v>
      </c>
      <c r="G465" s="98">
        <v>0</v>
      </c>
      <c r="H465" s="100">
        <v>0</v>
      </c>
      <c r="I465" s="465">
        <v>0</v>
      </c>
      <c r="J465" s="242">
        <v>0</v>
      </c>
      <c r="K465" s="379"/>
      <c r="L465" s="379"/>
      <c r="M465" s="379"/>
      <c r="N465" s="379"/>
    </row>
    <row r="466" spans="1:14" s="59" customFormat="1" ht="12.75" customHeight="1">
      <c r="A466" s="88"/>
      <c r="B466" s="88"/>
      <c r="C466" s="96">
        <v>4110</v>
      </c>
      <c r="D466" s="97" t="s">
        <v>13</v>
      </c>
      <c r="E466" s="100">
        <v>36.36</v>
      </c>
      <c r="F466" s="98">
        <v>0</v>
      </c>
      <c r="G466" s="98">
        <v>0</v>
      </c>
      <c r="H466" s="100">
        <v>0</v>
      </c>
      <c r="I466" s="465">
        <v>0</v>
      </c>
      <c r="J466" s="242">
        <v>0</v>
      </c>
      <c r="K466" s="379"/>
      <c r="L466" s="379"/>
      <c r="M466" s="379"/>
      <c r="N466" s="379"/>
    </row>
    <row r="467" spans="1:14" s="59" customFormat="1" ht="12.75" customHeight="1">
      <c r="A467" s="88"/>
      <c r="B467" s="88"/>
      <c r="C467" s="96">
        <v>4120</v>
      </c>
      <c r="D467" s="97" t="s">
        <v>14</v>
      </c>
      <c r="E467" s="100">
        <v>8.23</v>
      </c>
      <c r="F467" s="98">
        <v>0</v>
      </c>
      <c r="G467" s="98">
        <v>0</v>
      </c>
      <c r="H467" s="100">
        <v>0</v>
      </c>
      <c r="I467" s="465">
        <v>0</v>
      </c>
      <c r="J467" s="242">
        <v>0</v>
      </c>
      <c r="K467" s="379"/>
      <c r="L467" s="379"/>
      <c r="M467" s="379"/>
      <c r="N467" s="379"/>
    </row>
    <row r="468" spans="1:14" s="59" customFormat="1" ht="12.75" customHeight="1">
      <c r="A468" s="141"/>
      <c r="B468" s="123">
        <v>80115</v>
      </c>
      <c r="C468" s="90"/>
      <c r="D468" s="91" t="s">
        <v>418</v>
      </c>
      <c r="E468" s="94">
        <v>0</v>
      </c>
      <c r="F468" s="92">
        <f>F470+F486</f>
        <v>5749014</v>
      </c>
      <c r="G468" s="92">
        <f>G470+G486</f>
        <v>6228681</v>
      </c>
      <c r="H468" s="94">
        <f>H470+H486</f>
        <v>6220987.999999999</v>
      </c>
      <c r="I468" s="465">
        <f aca="true" t="shared" si="46" ref="I468:I536">H468/G468*100</f>
        <v>99.87649070485386</v>
      </c>
      <c r="J468" s="242">
        <v>0</v>
      </c>
      <c r="K468" s="379"/>
      <c r="L468" s="379"/>
      <c r="M468" s="379"/>
      <c r="N468" s="379"/>
    </row>
    <row r="469" spans="1:14" s="59" customFormat="1" ht="12.75" customHeight="1">
      <c r="A469" s="141"/>
      <c r="B469" s="101"/>
      <c r="C469" s="90"/>
      <c r="D469" s="91" t="s">
        <v>185</v>
      </c>
      <c r="E469" s="94">
        <v>0</v>
      </c>
      <c r="F469" s="92">
        <v>0</v>
      </c>
      <c r="G469" s="92">
        <f>G507</f>
        <v>22300</v>
      </c>
      <c r="H469" s="94">
        <f>H507</f>
        <v>22300</v>
      </c>
      <c r="I469" s="464">
        <f>H469/G469*100</f>
        <v>100</v>
      </c>
      <c r="J469" s="227">
        <v>0</v>
      </c>
      <c r="K469" s="379"/>
      <c r="L469" s="379"/>
      <c r="M469" s="379"/>
      <c r="N469" s="379"/>
    </row>
    <row r="470" spans="1:14" s="59" customFormat="1" ht="12.75" customHeight="1">
      <c r="A470" s="141"/>
      <c r="B470" s="88"/>
      <c r="C470" s="391"/>
      <c r="D470" s="124" t="s">
        <v>264</v>
      </c>
      <c r="E470" s="199">
        <v>0</v>
      </c>
      <c r="F470" s="164">
        <f>SUM(F471:F485)</f>
        <v>482790</v>
      </c>
      <c r="G470" s="164">
        <f>SUM(G471:G485)</f>
        <v>718413</v>
      </c>
      <c r="H470" s="199">
        <f>SUM(H471:H485)</f>
        <v>718413</v>
      </c>
      <c r="I470" s="465">
        <f t="shared" si="46"/>
        <v>100</v>
      </c>
      <c r="J470" s="242">
        <v>0</v>
      </c>
      <c r="K470" s="379"/>
      <c r="L470" s="379"/>
      <c r="M470" s="379"/>
      <c r="N470" s="379"/>
    </row>
    <row r="471" spans="1:14" s="59" customFormat="1" ht="12.75" customHeight="1">
      <c r="A471" s="141"/>
      <c r="B471" s="88"/>
      <c r="C471" s="96">
        <v>3020</v>
      </c>
      <c r="D471" s="97" t="s">
        <v>154</v>
      </c>
      <c r="E471" s="100">
        <v>0</v>
      </c>
      <c r="F471" s="98">
        <v>2400</v>
      </c>
      <c r="G471" s="98">
        <v>2400</v>
      </c>
      <c r="H471" s="100">
        <v>2400</v>
      </c>
      <c r="I471" s="465">
        <f t="shared" si="46"/>
        <v>100</v>
      </c>
      <c r="J471" s="242">
        <v>0</v>
      </c>
      <c r="K471" s="379"/>
      <c r="L471" s="379"/>
      <c r="M471" s="379"/>
      <c r="N471" s="379"/>
    </row>
    <row r="472" spans="1:14" s="59" customFormat="1" ht="12.75" customHeight="1">
      <c r="A472" s="141"/>
      <c r="B472" s="88"/>
      <c r="C472" s="96">
        <v>4010</v>
      </c>
      <c r="D472" s="97" t="s">
        <v>11</v>
      </c>
      <c r="E472" s="100">
        <v>0</v>
      </c>
      <c r="F472" s="98">
        <v>301170</v>
      </c>
      <c r="G472" s="98">
        <v>510768</v>
      </c>
      <c r="H472" s="100">
        <v>510768</v>
      </c>
      <c r="I472" s="465">
        <f t="shared" si="46"/>
        <v>100</v>
      </c>
      <c r="J472" s="242">
        <v>0</v>
      </c>
      <c r="K472" s="379"/>
      <c r="L472" s="379"/>
      <c r="M472" s="379"/>
      <c r="N472" s="379"/>
    </row>
    <row r="473" spans="1:14" s="59" customFormat="1" ht="12.75" customHeight="1">
      <c r="A473" s="141"/>
      <c r="B473" s="88"/>
      <c r="C473" s="96">
        <v>4040</v>
      </c>
      <c r="D473" s="97" t="s">
        <v>12</v>
      </c>
      <c r="E473" s="100">
        <v>0</v>
      </c>
      <c r="F473" s="98">
        <v>32200</v>
      </c>
      <c r="G473" s="98">
        <v>32200</v>
      </c>
      <c r="H473" s="100">
        <v>32200</v>
      </c>
      <c r="I473" s="465">
        <f t="shared" si="46"/>
        <v>100</v>
      </c>
      <c r="J473" s="242">
        <v>0</v>
      </c>
      <c r="K473" s="379"/>
      <c r="L473" s="379"/>
      <c r="M473" s="379"/>
      <c r="N473" s="379"/>
    </row>
    <row r="474" spans="1:14" s="59" customFormat="1" ht="12.75" customHeight="1">
      <c r="A474" s="141"/>
      <c r="B474" s="88"/>
      <c r="C474" s="96">
        <v>4110</v>
      </c>
      <c r="D474" s="97" t="s">
        <v>13</v>
      </c>
      <c r="E474" s="100">
        <v>0</v>
      </c>
      <c r="F474" s="98">
        <v>51570</v>
      </c>
      <c r="G474" s="98">
        <v>80424</v>
      </c>
      <c r="H474" s="100">
        <v>80424</v>
      </c>
      <c r="I474" s="465">
        <f t="shared" si="46"/>
        <v>100</v>
      </c>
      <c r="J474" s="242">
        <v>0</v>
      </c>
      <c r="K474" s="379"/>
      <c r="L474" s="379"/>
      <c r="M474" s="379"/>
      <c r="N474" s="379"/>
    </row>
    <row r="475" spans="1:14" s="59" customFormat="1" ht="12.75" customHeight="1">
      <c r="A475" s="141"/>
      <c r="B475" s="88"/>
      <c r="C475" s="96">
        <v>4120</v>
      </c>
      <c r="D475" s="97" t="s">
        <v>14</v>
      </c>
      <c r="E475" s="100">
        <v>0</v>
      </c>
      <c r="F475" s="98">
        <v>7350</v>
      </c>
      <c r="G475" s="98">
        <v>7053</v>
      </c>
      <c r="H475" s="100">
        <v>7053</v>
      </c>
      <c r="I475" s="465">
        <f t="shared" si="46"/>
        <v>100</v>
      </c>
      <c r="J475" s="242">
        <v>0</v>
      </c>
      <c r="K475" s="379"/>
      <c r="L475" s="379"/>
      <c r="M475" s="379"/>
      <c r="N475" s="379"/>
    </row>
    <row r="476" spans="1:14" s="59" customFormat="1" ht="12.75" customHeight="1">
      <c r="A476" s="141"/>
      <c r="B476" s="88"/>
      <c r="C476" s="96">
        <v>4210</v>
      </c>
      <c r="D476" s="97" t="s">
        <v>7</v>
      </c>
      <c r="E476" s="100">
        <v>0</v>
      </c>
      <c r="F476" s="98">
        <v>18300</v>
      </c>
      <c r="G476" s="98">
        <v>14401</v>
      </c>
      <c r="H476" s="100">
        <v>14401</v>
      </c>
      <c r="I476" s="465">
        <f t="shared" si="46"/>
        <v>100</v>
      </c>
      <c r="J476" s="242">
        <v>0</v>
      </c>
      <c r="K476" s="379"/>
      <c r="L476" s="379"/>
      <c r="M476" s="379"/>
      <c r="N476" s="379"/>
    </row>
    <row r="477" spans="1:14" s="59" customFormat="1" ht="12.75" customHeight="1">
      <c r="A477" s="141"/>
      <c r="B477" s="88"/>
      <c r="C477" s="96">
        <v>4240</v>
      </c>
      <c r="D477" s="97" t="s">
        <v>58</v>
      </c>
      <c r="E477" s="100">
        <v>0</v>
      </c>
      <c r="F477" s="98">
        <v>1500</v>
      </c>
      <c r="G477" s="98">
        <v>1500</v>
      </c>
      <c r="H477" s="100">
        <v>1500</v>
      </c>
      <c r="I477" s="465">
        <f t="shared" si="46"/>
        <v>100</v>
      </c>
      <c r="J477" s="242">
        <v>0</v>
      </c>
      <c r="K477" s="379"/>
      <c r="L477" s="379"/>
      <c r="M477" s="379"/>
      <c r="N477" s="379"/>
    </row>
    <row r="478" spans="1:14" s="59" customFormat="1" ht="12.75" customHeight="1">
      <c r="A478" s="141"/>
      <c r="B478" s="88"/>
      <c r="C478" s="96">
        <v>4260</v>
      </c>
      <c r="D478" s="97" t="s">
        <v>15</v>
      </c>
      <c r="E478" s="100">
        <v>0</v>
      </c>
      <c r="F478" s="98">
        <v>8900</v>
      </c>
      <c r="G478" s="98">
        <v>8900</v>
      </c>
      <c r="H478" s="100">
        <v>8900</v>
      </c>
      <c r="I478" s="465">
        <f t="shared" si="46"/>
        <v>100</v>
      </c>
      <c r="J478" s="242">
        <v>0</v>
      </c>
      <c r="K478" s="379"/>
      <c r="L478" s="379"/>
      <c r="M478" s="379"/>
      <c r="N478" s="379"/>
    </row>
    <row r="479" spans="1:14" s="59" customFormat="1" ht="12.75" customHeight="1">
      <c r="A479" s="141"/>
      <c r="B479" s="88"/>
      <c r="C479" s="96">
        <v>4270</v>
      </c>
      <c r="D479" s="97" t="s">
        <v>27</v>
      </c>
      <c r="E479" s="100">
        <v>0</v>
      </c>
      <c r="F479" s="98">
        <v>1500</v>
      </c>
      <c r="G479" s="98">
        <v>17327</v>
      </c>
      <c r="H479" s="100">
        <v>17327</v>
      </c>
      <c r="I479" s="465">
        <f t="shared" si="46"/>
        <v>100</v>
      </c>
      <c r="J479" s="242">
        <v>0</v>
      </c>
      <c r="K479" s="379"/>
      <c r="L479" s="379"/>
      <c r="M479" s="379"/>
      <c r="N479" s="379"/>
    </row>
    <row r="480" spans="1:14" s="59" customFormat="1" ht="12.75" customHeight="1">
      <c r="A480" s="141"/>
      <c r="B480" s="88"/>
      <c r="C480" s="96">
        <v>4280</v>
      </c>
      <c r="D480" s="97" t="s">
        <v>87</v>
      </c>
      <c r="E480" s="100">
        <v>0</v>
      </c>
      <c r="F480" s="98">
        <v>400</v>
      </c>
      <c r="G480" s="98">
        <v>400</v>
      </c>
      <c r="H480" s="100">
        <v>400</v>
      </c>
      <c r="I480" s="465">
        <f t="shared" si="46"/>
        <v>100</v>
      </c>
      <c r="J480" s="242">
        <v>0</v>
      </c>
      <c r="K480" s="379"/>
      <c r="L480" s="379"/>
      <c r="M480" s="379"/>
      <c r="N480" s="379"/>
    </row>
    <row r="481" spans="1:14" s="59" customFormat="1" ht="12.75" customHeight="1">
      <c r="A481" s="141"/>
      <c r="B481" s="88"/>
      <c r="C481" s="96">
        <v>4300</v>
      </c>
      <c r="D481" s="97" t="s">
        <v>10</v>
      </c>
      <c r="E481" s="100">
        <v>0</v>
      </c>
      <c r="F481" s="98">
        <v>30000</v>
      </c>
      <c r="G481" s="98">
        <v>12673</v>
      </c>
      <c r="H481" s="100">
        <v>12673</v>
      </c>
      <c r="I481" s="465">
        <f t="shared" si="46"/>
        <v>100</v>
      </c>
      <c r="J481" s="242">
        <v>0</v>
      </c>
      <c r="K481" s="379"/>
      <c r="L481" s="379"/>
      <c r="M481" s="379"/>
      <c r="N481" s="379"/>
    </row>
    <row r="482" spans="1:14" s="59" customFormat="1" ht="12.75" customHeight="1">
      <c r="A482" s="141"/>
      <c r="B482" s="88"/>
      <c r="C482" s="218">
        <v>4360</v>
      </c>
      <c r="D482" s="97" t="s">
        <v>323</v>
      </c>
      <c r="E482" s="100">
        <v>0</v>
      </c>
      <c r="F482" s="98">
        <v>2000</v>
      </c>
      <c r="G482" s="98">
        <v>2000</v>
      </c>
      <c r="H482" s="100">
        <v>2000</v>
      </c>
      <c r="I482" s="465">
        <f t="shared" si="46"/>
        <v>100</v>
      </c>
      <c r="J482" s="242">
        <v>0</v>
      </c>
      <c r="K482" s="379"/>
      <c r="L482" s="379"/>
      <c r="M482" s="379"/>
      <c r="N482" s="379"/>
    </row>
    <row r="483" spans="1:14" s="59" customFormat="1" ht="12.75" customHeight="1">
      <c r="A483" s="141"/>
      <c r="B483" s="88"/>
      <c r="C483" s="96">
        <v>4410</v>
      </c>
      <c r="D483" s="97" t="s">
        <v>16</v>
      </c>
      <c r="E483" s="100">
        <v>0</v>
      </c>
      <c r="F483" s="98">
        <v>1500</v>
      </c>
      <c r="G483" s="98">
        <v>1957</v>
      </c>
      <c r="H483" s="100">
        <v>1957</v>
      </c>
      <c r="I483" s="465">
        <f t="shared" si="46"/>
        <v>100</v>
      </c>
      <c r="J483" s="242">
        <v>0</v>
      </c>
      <c r="K483" s="379"/>
      <c r="L483" s="379"/>
      <c r="M483" s="379"/>
      <c r="N483" s="379"/>
    </row>
    <row r="484" spans="1:14" s="59" customFormat="1" ht="12.75" customHeight="1">
      <c r="A484" s="141"/>
      <c r="B484" s="88"/>
      <c r="C484" s="96">
        <v>4430</v>
      </c>
      <c r="D484" s="97" t="s">
        <v>28</v>
      </c>
      <c r="E484" s="100">
        <v>0</v>
      </c>
      <c r="F484" s="98">
        <v>1700</v>
      </c>
      <c r="G484" s="98">
        <v>1700</v>
      </c>
      <c r="H484" s="100">
        <v>1700</v>
      </c>
      <c r="I484" s="465">
        <f t="shared" si="46"/>
        <v>100</v>
      </c>
      <c r="J484" s="242">
        <v>0</v>
      </c>
      <c r="K484" s="379"/>
      <c r="L484" s="379"/>
      <c r="M484" s="379"/>
      <c r="N484" s="379"/>
    </row>
    <row r="485" spans="1:14" s="59" customFormat="1" ht="12.75" customHeight="1">
      <c r="A485" s="141"/>
      <c r="B485" s="88"/>
      <c r="C485" s="96">
        <v>4440</v>
      </c>
      <c r="D485" s="97" t="s">
        <v>17</v>
      </c>
      <c r="E485" s="100">
        <v>0</v>
      </c>
      <c r="F485" s="98">
        <v>22300</v>
      </c>
      <c r="G485" s="98">
        <v>24710</v>
      </c>
      <c r="H485" s="100">
        <v>24710</v>
      </c>
      <c r="I485" s="465">
        <f t="shared" si="46"/>
        <v>100</v>
      </c>
      <c r="J485" s="242">
        <v>0</v>
      </c>
      <c r="K485" s="379"/>
      <c r="L485" s="379"/>
      <c r="M485" s="379"/>
      <c r="N485" s="379"/>
    </row>
    <row r="486" spans="1:14" s="59" customFormat="1" ht="12.75" customHeight="1">
      <c r="A486" s="141"/>
      <c r="B486" s="88"/>
      <c r="C486" s="391"/>
      <c r="D486" s="124" t="s">
        <v>353</v>
      </c>
      <c r="E486" s="199">
        <v>0</v>
      </c>
      <c r="F486" s="164">
        <f>SUM(F487:F505)+F506</f>
        <v>5266224</v>
      </c>
      <c r="G486" s="164">
        <f>SUM(G487:G506)+G507</f>
        <v>5510268</v>
      </c>
      <c r="H486" s="199">
        <f>SUM(H487:H506)+H507</f>
        <v>5502574.999999999</v>
      </c>
      <c r="I486" s="465">
        <f t="shared" si="46"/>
        <v>99.86038791579645</v>
      </c>
      <c r="J486" s="242">
        <v>0</v>
      </c>
      <c r="K486" s="379"/>
      <c r="L486" s="379"/>
      <c r="M486" s="379"/>
      <c r="N486" s="379"/>
    </row>
    <row r="487" spans="1:14" s="59" customFormat="1" ht="12.75" customHeight="1">
      <c r="A487" s="141"/>
      <c r="B487" s="88"/>
      <c r="C487" s="96">
        <v>3020</v>
      </c>
      <c r="D487" s="97" t="s">
        <v>154</v>
      </c>
      <c r="E487" s="100">
        <v>0</v>
      </c>
      <c r="F487" s="98">
        <v>6500</v>
      </c>
      <c r="G487" s="98">
        <v>6283</v>
      </c>
      <c r="H487" s="100">
        <v>6283.37</v>
      </c>
      <c r="I487" s="465">
        <f t="shared" si="46"/>
        <v>100.00588890657329</v>
      </c>
      <c r="J487" s="242">
        <v>0</v>
      </c>
      <c r="K487" s="379"/>
      <c r="L487" s="379"/>
      <c r="M487" s="379"/>
      <c r="N487" s="379"/>
    </row>
    <row r="488" spans="1:14" s="59" customFormat="1" ht="12.75" customHeight="1">
      <c r="A488" s="141"/>
      <c r="B488" s="88"/>
      <c r="C488" s="96">
        <v>4010</v>
      </c>
      <c r="D488" s="97" t="s">
        <v>11</v>
      </c>
      <c r="E488" s="100">
        <v>0</v>
      </c>
      <c r="F488" s="98">
        <v>3580000</v>
      </c>
      <c r="G488" s="98">
        <v>3694368</v>
      </c>
      <c r="H488" s="100">
        <v>3691696</v>
      </c>
      <c r="I488" s="465">
        <f t="shared" si="46"/>
        <v>99.92767369141352</v>
      </c>
      <c r="J488" s="242">
        <v>0</v>
      </c>
      <c r="K488" s="379"/>
      <c r="L488" s="379"/>
      <c r="M488" s="379"/>
      <c r="N488" s="379"/>
    </row>
    <row r="489" spans="1:14" s="59" customFormat="1" ht="12.75" customHeight="1">
      <c r="A489" s="141"/>
      <c r="B489" s="88"/>
      <c r="C489" s="96">
        <v>4040</v>
      </c>
      <c r="D489" s="97" t="s">
        <v>12</v>
      </c>
      <c r="E489" s="100">
        <v>0</v>
      </c>
      <c r="F489" s="98">
        <v>408000</v>
      </c>
      <c r="G489" s="98">
        <v>371893</v>
      </c>
      <c r="H489" s="100">
        <v>371892.54</v>
      </c>
      <c r="I489" s="465">
        <f t="shared" si="46"/>
        <v>99.99987630850808</v>
      </c>
      <c r="J489" s="242">
        <v>0</v>
      </c>
      <c r="K489" s="379"/>
      <c r="L489" s="379"/>
      <c r="M489" s="379"/>
      <c r="N489" s="379"/>
    </row>
    <row r="490" spans="1:14" s="59" customFormat="1" ht="12.75" customHeight="1">
      <c r="A490" s="141"/>
      <c r="B490" s="88"/>
      <c r="C490" s="96">
        <v>4110</v>
      </c>
      <c r="D490" s="97" t="s">
        <v>13</v>
      </c>
      <c r="E490" s="100">
        <v>0</v>
      </c>
      <c r="F490" s="98">
        <v>686998</v>
      </c>
      <c r="G490" s="98">
        <v>697701</v>
      </c>
      <c r="H490" s="100">
        <v>696701</v>
      </c>
      <c r="I490" s="465">
        <f t="shared" si="46"/>
        <v>99.85667212745861</v>
      </c>
      <c r="J490" s="242">
        <v>0</v>
      </c>
      <c r="K490" s="477"/>
      <c r="L490" s="379"/>
      <c r="M490" s="379"/>
      <c r="N490" s="379"/>
    </row>
    <row r="491" spans="1:14" s="59" customFormat="1" ht="12.75" customHeight="1">
      <c r="A491" s="141"/>
      <c r="B491" s="88"/>
      <c r="C491" s="96">
        <v>4120</v>
      </c>
      <c r="D491" s="97" t="s">
        <v>14</v>
      </c>
      <c r="E491" s="100">
        <v>0</v>
      </c>
      <c r="F491" s="98">
        <v>89921</v>
      </c>
      <c r="G491" s="98">
        <v>78916</v>
      </c>
      <c r="H491" s="100">
        <v>77916</v>
      </c>
      <c r="I491" s="465">
        <f t="shared" si="46"/>
        <v>98.7328298443915</v>
      </c>
      <c r="J491" s="242">
        <v>0</v>
      </c>
      <c r="K491" s="385"/>
      <c r="L491" s="379"/>
      <c r="M491" s="379"/>
      <c r="N491" s="379"/>
    </row>
    <row r="492" spans="1:14" s="59" customFormat="1" ht="12.75" customHeight="1">
      <c r="A492" s="141"/>
      <c r="B492" s="88"/>
      <c r="C492" s="96">
        <v>4140</v>
      </c>
      <c r="D492" s="97" t="s">
        <v>62</v>
      </c>
      <c r="E492" s="100">
        <v>0</v>
      </c>
      <c r="F492" s="98">
        <v>4052</v>
      </c>
      <c r="G492" s="98">
        <v>0</v>
      </c>
      <c r="H492" s="100">
        <v>0</v>
      </c>
      <c r="I492" s="465">
        <v>0</v>
      </c>
      <c r="J492" s="242">
        <v>0</v>
      </c>
      <c r="K492" s="477"/>
      <c r="L492" s="379"/>
      <c r="M492" s="379"/>
      <c r="N492" s="379"/>
    </row>
    <row r="493" spans="1:14" s="59" customFormat="1" ht="12.75" customHeight="1">
      <c r="A493" s="141"/>
      <c r="B493" s="88"/>
      <c r="C493" s="96">
        <v>4170</v>
      </c>
      <c r="D493" s="97" t="s">
        <v>107</v>
      </c>
      <c r="E493" s="100">
        <v>0</v>
      </c>
      <c r="F493" s="98">
        <v>8500</v>
      </c>
      <c r="G493" s="98">
        <v>38189</v>
      </c>
      <c r="H493" s="100">
        <v>38188.58</v>
      </c>
      <c r="I493" s="465">
        <f t="shared" si="46"/>
        <v>99.99890020686586</v>
      </c>
      <c r="J493" s="242">
        <v>0</v>
      </c>
      <c r="K493" s="385"/>
      <c r="L493" s="379"/>
      <c r="M493" s="379"/>
      <c r="N493" s="379"/>
    </row>
    <row r="494" spans="1:14" s="59" customFormat="1" ht="12.75" customHeight="1">
      <c r="A494" s="141"/>
      <c r="B494" s="88"/>
      <c r="C494" s="96">
        <v>4210</v>
      </c>
      <c r="D494" s="97" t="s">
        <v>7</v>
      </c>
      <c r="E494" s="100">
        <v>0</v>
      </c>
      <c r="F494" s="98">
        <v>101000</v>
      </c>
      <c r="G494" s="98">
        <v>217145</v>
      </c>
      <c r="H494" s="100">
        <v>216237.88</v>
      </c>
      <c r="I494" s="465">
        <f t="shared" si="46"/>
        <v>99.58225149093923</v>
      </c>
      <c r="J494" s="242">
        <v>0</v>
      </c>
      <c r="K494" s="379"/>
      <c r="L494" s="379"/>
      <c r="M494" s="379"/>
      <c r="N494" s="379"/>
    </row>
    <row r="495" spans="1:14" s="59" customFormat="1" ht="12.75" customHeight="1">
      <c r="A495" s="141"/>
      <c r="B495" s="88"/>
      <c r="C495" s="96">
        <v>4240</v>
      </c>
      <c r="D495" s="97" t="s">
        <v>58</v>
      </c>
      <c r="E495" s="100">
        <v>0</v>
      </c>
      <c r="F495" s="98">
        <v>1000</v>
      </c>
      <c r="G495" s="98">
        <v>848</v>
      </c>
      <c r="H495" s="100">
        <v>847.8</v>
      </c>
      <c r="I495" s="465">
        <f t="shared" si="46"/>
        <v>99.97641509433961</v>
      </c>
      <c r="J495" s="242">
        <v>0</v>
      </c>
      <c r="K495" s="379"/>
      <c r="L495" s="379"/>
      <c r="M495" s="379"/>
      <c r="N495" s="379"/>
    </row>
    <row r="496" spans="1:14" s="59" customFormat="1" ht="12.75" customHeight="1">
      <c r="A496" s="141"/>
      <c r="B496" s="88"/>
      <c r="C496" s="96">
        <v>4260</v>
      </c>
      <c r="D496" s="97" t="s">
        <v>15</v>
      </c>
      <c r="E496" s="100">
        <v>0</v>
      </c>
      <c r="F496" s="98">
        <v>101700</v>
      </c>
      <c r="G496" s="98">
        <v>118700</v>
      </c>
      <c r="H496" s="100">
        <v>118013.13</v>
      </c>
      <c r="I496" s="465">
        <f t="shared" si="46"/>
        <v>99.42133951137322</v>
      </c>
      <c r="J496" s="242">
        <v>0</v>
      </c>
      <c r="K496" s="379"/>
      <c r="L496" s="379"/>
      <c r="M496" s="379"/>
      <c r="N496" s="379"/>
    </row>
    <row r="497" spans="1:14" s="59" customFormat="1" ht="12.75" customHeight="1">
      <c r="A497" s="141"/>
      <c r="B497" s="88"/>
      <c r="C497" s="96">
        <v>4270</v>
      </c>
      <c r="D497" s="97" t="s">
        <v>27</v>
      </c>
      <c r="E497" s="100">
        <v>0</v>
      </c>
      <c r="F497" s="98">
        <v>22100</v>
      </c>
      <c r="G497" s="98">
        <v>5520</v>
      </c>
      <c r="H497" s="100">
        <v>5520.06</v>
      </c>
      <c r="I497" s="465">
        <f t="shared" si="46"/>
        <v>100.00108695652175</v>
      </c>
      <c r="J497" s="242">
        <v>0</v>
      </c>
      <c r="K497" s="379"/>
      <c r="L497" s="379"/>
      <c r="M497" s="379"/>
      <c r="N497" s="379"/>
    </row>
    <row r="498" spans="1:14" s="59" customFormat="1" ht="12.75" customHeight="1">
      <c r="A498" s="141"/>
      <c r="B498" s="88"/>
      <c r="C498" s="192">
        <v>4280</v>
      </c>
      <c r="D498" s="129" t="s">
        <v>87</v>
      </c>
      <c r="E498" s="100">
        <v>0</v>
      </c>
      <c r="F498" s="98">
        <v>3370</v>
      </c>
      <c r="G498" s="98">
        <v>3310</v>
      </c>
      <c r="H498" s="100">
        <v>3254</v>
      </c>
      <c r="I498" s="465">
        <f t="shared" si="46"/>
        <v>98.3081570996979</v>
      </c>
      <c r="J498" s="242">
        <v>0</v>
      </c>
      <c r="K498" s="379"/>
      <c r="L498" s="379"/>
      <c r="M498" s="379"/>
      <c r="N498" s="379"/>
    </row>
    <row r="499" spans="1:14" s="59" customFormat="1" ht="12.75" customHeight="1">
      <c r="A499" s="141"/>
      <c r="B499" s="88"/>
      <c r="C499" s="96">
        <v>4300</v>
      </c>
      <c r="D499" s="97" t="s">
        <v>10</v>
      </c>
      <c r="E499" s="100">
        <v>0</v>
      </c>
      <c r="F499" s="98">
        <v>40500</v>
      </c>
      <c r="G499" s="98">
        <v>38250</v>
      </c>
      <c r="H499" s="100">
        <v>37278.73</v>
      </c>
      <c r="I499" s="465">
        <f t="shared" si="46"/>
        <v>97.4607320261438</v>
      </c>
      <c r="J499" s="242">
        <v>0</v>
      </c>
      <c r="K499" s="379"/>
      <c r="L499" s="379"/>
      <c r="M499" s="379"/>
      <c r="N499" s="379"/>
    </row>
    <row r="500" spans="1:14" s="59" customFormat="1" ht="12.75" customHeight="1">
      <c r="A500" s="141"/>
      <c r="B500" s="88"/>
      <c r="C500" s="96">
        <v>4360</v>
      </c>
      <c r="D500" s="58" t="s">
        <v>323</v>
      </c>
      <c r="E500" s="100">
        <v>0</v>
      </c>
      <c r="F500" s="98">
        <v>6490</v>
      </c>
      <c r="G500" s="98">
        <v>4702</v>
      </c>
      <c r="H500" s="100">
        <v>4702.34</v>
      </c>
      <c r="I500" s="465">
        <f t="shared" si="46"/>
        <v>100.00723096554658</v>
      </c>
      <c r="J500" s="242">
        <v>0</v>
      </c>
      <c r="K500" s="379"/>
      <c r="L500" s="379"/>
      <c r="M500" s="379"/>
      <c r="N500" s="379"/>
    </row>
    <row r="501" spans="1:14" s="59" customFormat="1" ht="12.75" customHeight="1">
      <c r="A501" s="141"/>
      <c r="B501" s="88"/>
      <c r="C501" s="96">
        <v>4410</v>
      </c>
      <c r="D501" s="97" t="s">
        <v>16</v>
      </c>
      <c r="E501" s="100">
        <v>0</v>
      </c>
      <c r="F501" s="98">
        <v>1160</v>
      </c>
      <c r="G501" s="98">
        <v>989</v>
      </c>
      <c r="H501" s="100">
        <v>589.68</v>
      </c>
      <c r="I501" s="465">
        <f t="shared" si="46"/>
        <v>59.62386248736097</v>
      </c>
      <c r="J501" s="242">
        <v>0</v>
      </c>
      <c r="K501" s="379"/>
      <c r="L501" s="379"/>
      <c r="M501" s="379"/>
      <c r="N501" s="379"/>
    </row>
    <row r="502" spans="1:14" s="59" customFormat="1" ht="12.75" customHeight="1">
      <c r="A502" s="141"/>
      <c r="B502" s="88"/>
      <c r="C502" s="96">
        <v>4430</v>
      </c>
      <c r="D502" s="97" t="s">
        <v>28</v>
      </c>
      <c r="E502" s="100">
        <v>0</v>
      </c>
      <c r="F502" s="98">
        <v>12000</v>
      </c>
      <c r="G502" s="98">
        <v>22520</v>
      </c>
      <c r="H502" s="100">
        <v>22520.19</v>
      </c>
      <c r="I502" s="465">
        <f t="shared" si="46"/>
        <v>100.00084369449378</v>
      </c>
      <c r="J502" s="242">
        <v>0</v>
      </c>
      <c r="K502" s="379"/>
      <c r="L502" s="379"/>
      <c r="M502" s="379"/>
      <c r="N502" s="379"/>
    </row>
    <row r="503" spans="1:14" s="59" customFormat="1" ht="12.75" customHeight="1">
      <c r="A503" s="141"/>
      <c r="B503" s="88"/>
      <c r="C503" s="96">
        <v>4440</v>
      </c>
      <c r="D503" s="97" t="s">
        <v>17</v>
      </c>
      <c r="E503" s="100">
        <v>0</v>
      </c>
      <c r="F503" s="98">
        <v>176733</v>
      </c>
      <c r="G503" s="98">
        <v>169350</v>
      </c>
      <c r="H503" s="100">
        <v>169350</v>
      </c>
      <c r="I503" s="465">
        <f t="shared" si="46"/>
        <v>100</v>
      </c>
      <c r="J503" s="242">
        <v>0</v>
      </c>
      <c r="K503" s="379"/>
      <c r="L503" s="379"/>
      <c r="M503" s="379"/>
      <c r="N503" s="379"/>
    </row>
    <row r="504" spans="1:14" s="59" customFormat="1" ht="12.75" customHeight="1">
      <c r="A504" s="141"/>
      <c r="B504" s="88"/>
      <c r="C504" s="96">
        <v>4480</v>
      </c>
      <c r="D504" s="97" t="s">
        <v>301</v>
      </c>
      <c r="E504" s="100">
        <v>0</v>
      </c>
      <c r="F504" s="98">
        <v>3200</v>
      </c>
      <c r="G504" s="98">
        <v>2676</v>
      </c>
      <c r="H504" s="100">
        <v>2676</v>
      </c>
      <c r="I504" s="465">
        <f t="shared" si="46"/>
        <v>100</v>
      </c>
      <c r="J504" s="242">
        <v>0</v>
      </c>
      <c r="K504" s="379"/>
      <c r="L504" s="379"/>
      <c r="M504" s="379"/>
      <c r="N504" s="379"/>
    </row>
    <row r="505" spans="1:14" s="59" customFormat="1" ht="12.75" customHeight="1">
      <c r="A505" s="141"/>
      <c r="B505" s="88"/>
      <c r="C505" s="96">
        <v>4530</v>
      </c>
      <c r="D505" s="97" t="s">
        <v>375</v>
      </c>
      <c r="E505" s="100">
        <v>0</v>
      </c>
      <c r="F505" s="98">
        <v>9500</v>
      </c>
      <c r="G505" s="98">
        <v>10444</v>
      </c>
      <c r="H505" s="100">
        <v>10443.56</v>
      </c>
      <c r="I505" s="465">
        <f t="shared" si="46"/>
        <v>99.99578705476829</v>
      </c>
      <c r="J505" s="242">
        <v>0</v>
      </c>
      <c r="K505" s="379"/>
      <c r="L505" s="379"/>
      <c r="M505" s="379"/>
      <c r="N505" s="379"/>
    </row>
    <row r="506" spans="1:14" s="59" customFormat="1" ht="12.75" customHeight="1">
      <c r="A506" s="141"/>
      <c r="B506" s="88"/>
      <c r="C506" s="96">
        <v>4700</v>
      </c>
      <c r="D506" s="97" t="s">
        <v>136</v>
      </c>
      <c r="E506" s="100">
        <v>0</v>
      </c>
      <c r="F506" s="98">
        <v>3500</v>
      </c>
      <c r="G506" s="98">
        <v>6164</v>
      </c>
      <c r="H506" s="100">
        <v>6164.14</v>
      </c>
      <c r="I506" s="465">
        <f t="shared" si="46"/>
        <v>100.00227125243349</v>
      </c>
      <c r="J506" s="242">
        <v>0</v>
      </c>
      <c r="K506" s="379"/>
      <c r="L506" s="379"/>
      <c r="M506" s="379"/>
      <c r="N506" s="379"/>
    </row>
    <row r="507" spans="1:14" s="59" customFormat="1" ht="12.75" customHeight="1">
      <c r="A507" s="388"/>
      <c r="B507" s="129"/>
      <c r="C507" s="96">
        <v>6050</v>
      </c>
      <c r="D507" s="110" t="s">
        <v>31</v>
      </c>
      <c r="E507" s="100">
        <v>0</v>
      </c>
      <c r="F507" s="98">
        <v>0</v>
      </c>
      <c r="G507" s="98">
        <v>22300</v>
      </c>
      <c r="H507" s="100">
        <v>22300</v>
      </c>
      <c r="I507" s="465">
        <f t="shared" si="46"/>
        <v>100</v>
      </c>
      <c r="J507" s="242">
        <v>0</v>
      </c>
      <c r="K507" s="379"/>
      <c r="L507" s="379"/>
      <c r="M507" s="379"/>
      <c r="N507" s="379"/>
    </row>
    <row r="508" spans="1:14" s="59" customFormat="1" ht="12.75" customHeight="1">
      <c r="A508" s="128"/>
      <c r="B508" s="128"/>
      <c r="C508" s="128"/>
      <c r="D508" s="128"/>
      <c r="E508" s="131"/>
      <c r="F508" s="328"/>
      <c r="G508" s="328"/>
      <c r="H508" s="131"/>
      <c r="I508" s="307"/>
      <c r="J508" s="307"/>
      <c r="K508" s="379"/>
      <c r="L508" s="379"/>
      <c r="M508" s="379"/>
      <c r="N508" s="379"/>
    </row>
    <row r="509" spans="1:14" s="59" customFormat="1" ht="12.75" customHeight="1">
      <c r="A509" s="128"/>
      <c r="B509" s="128"/>
      <c r="C509" s="128"/>
      <c r="D509" s="128"/>
      <c r="E509" s="131"/>
      <c r="F509" s="328"/>
      <c r="G509" s="328"/>
      <c r="H509" s="131"/>
      <c r="I509" s="307"/>
      <c r="J509" s="307"/>
      <c r="K509" s="379"/>
      <c r="L509" s="379"/>
      <c r="M509" s="379"/>
      <c r="N509" s="379"/>
    </row>
    <row r="510" spans="1:14" s="59" customFormat="1" ht="12.75" customHeight="1">
      <c r="A510" s="128"/>
      <c r="B510" s="128"/>
      <c r="C510" s="128"/>
      <c r="D510" s="128"/>
      <c r="E510" s="131"/>
      <c r="F510" s="328"/>
      <c r="G510" s="328"/>
      <c r="H510" s="131"/>
      <c r="I510" s="307"/>
      <c r="J510" s="307"/>
      <c r="K510" s="379"/>
      <c r="L510" s="379"/>
      <c r="M510" s="379"/>
      <c r="N510" s="379"/>
    </row>
    <row r="511" spans="1:14" s="59" customFormat="1" ht="12.75" customHeight="1">
      <c r="A511" s="128"/>
      <c r="B511" s="128"/>
      <c r="C511" s="128"/>
      <c r="D511" s="128"/>
      <c r="E511" s="131"/>
      <c r="F511" s="328"/>
      <c r="G511" s="328"/>
      <c r="H511" s="131"/>
      <c r="I511" s="307"/>
      <c r="J511" s="307"/>
      <c r="K511" s="379"/>
      <c r="L511" s="379"/>
      <c r="M511" s="379"/>
      <c r="N511" s="379"/>
    </row>
    <row r="512" spans="1:14" s="59" customFormat="1" ht="12.75" customHeight="1">
      <c r="A512" s="128"/>
      <c r="B512" s="128"/>
      <c r="C512" s="128"/>
      <c r="D512" s="128"/>
      <c r="E512" s="131" t="s">
        <v>476</v>
      </c>
      <c r="F512" s="328"/>
      <c r="G512" s="328"/>
      <c r="H512" s="131"/>
      <c r="I512" s="307"/>
      <c r="J512" s="307"/>
      <c r="K512" s="379"/>
      <c r="L512" s="379"/>
      <c r="M512" s="379"/>
      <c r="N512" s="379"/>
    </row>
    <row r="513" spans="1:14" s="59" customFormat="1" ht="12.75" customHeight="1">
      <c r="A513" s="128"/>
      <c r="B513" s="128"/>
      <c r="C513" s="128"/>
      <c r="D513" s="128"/>
      <c r="E513" s="131"/>
      <c r="F513" s="328"/>
      <c r="G513" s="328"/>
      <c r="H513" s="131"/>
      <c r="I513" s="307"/>
      <c r="J513" s="307"/>
      <c r="K513" s="379"/>
      <c r="L513" s="379"/>
      <c r="M513" s="379"/>
      <c r="N513" s="379"/>
    </row>
    <row r="514" spans="1:14" s="59" customFormat="1" ht="12.75" customHeight="1">
      <c r="A514" s="340"/>
      <c r="B514" s="341"/>
      <c r="C514" s="340"/>
      <c r="D514" s="342"/>
      <c r="E514" s="65" t="s">
        <v>3</v>
      </c>
      <c r="F514" s="343" t="s">
        <v>97</v>
      </c>
      <c r="G514" s="344" t="s">
        <v>98</v>
      </c>
      <c r="H514" s="65" t="s">
        <v>3</v>
      </c>
      <c r="I514" s="345" t="s">
        <v>273</v>
      </c>
      <c r="J514" s="346"/>
      <c r="K514" s="379"/>
      <c r="L514" s="379"/>
      <c r="M514" s="379"/>
      <c r="N514" s="379"/>
    </row>
    <row r="515" spans="1:14" s="59" customFormat="1" ht="12.75" customHeight="1">
      <c r="A515" s="347" t="s">
        <v>94</v>
      </c>
      <c r="B515" s="211" t="s">
        <v>95</v>
      </c>
      <c r="C515" s="347" t="s">
        <v>4</v>
      </c>
      <c r="D515" s="348" t="s">
        <v>96</v>
      </c>
      <c r="E515" s="69" t="s">
        <v>357</v>
      </c>
      <c r="F515" s="349" t="s">
        <v>99</v>
      </c>
      <c r="G515" s="350" t="s">
        <v>100</v>
      </c>
      <c r="H515" s="69" t="s">
        <v>407</v>
      </c>
      <c r="I515" s="351"/>
      <c r="J515" s="352"/>
      <c r="K515" s="379"/>
      <c r="L515" s="379"/>
      <c r="M515" s="379"/>
      <c r="N515" s="379"/>
    </row>
    <row r="516" spans="1:14" s="59" customFormat="1" ht="12.75" customHeight="1">
      <c r="A516" s="353"/>
      <c r="B516" s="354"/>
      <c r="C516" s="353"/>
      <c r="D516" s="355"/>
      <c r="E516" s="73"/>
      <c r="F516" s="356" t="s">
        <v>407</v>
      </c>
      <c r="G516" s="357" t="s">
        <v>101</v>
      </c>
      <c r="H516" s="73"/>
      <c r="I516" s="358" t="s">
        <v>102</v>
      </c>
      <c r="J516" s="359" t="s">
        <v>103</v>
      </c>
      <c r="K516" s="379"/>
      <c r="L516" s="379"/>
      <c r="M516" s="379"/>
      <c r="N516" s="379"/>
    </row>
    <row r="517" spans="1:14" s="59" customFormat="1" ht="12.75" customHeight="1">
      <c r="A517" s="75">
        <v>1</v>
      </c>
      <c r="B517" s="75">
        <v>2</v>
      </c>
      <c r="C517" s="75">
        <v>3</v>
      </c>
      <c r="D517" s="75">
        <v>4</v>
      </c>
      <c r="E517" s="360">
        <v>5</v>
      </c>
      <c r="F517" s="360">
        <v>6</v>
      </c>
      <c r="G517" s="360">
        <v>7</v>
      </c>
      <c r="H517" s="361">
        <v>8</v>
      </c>
      <c r="I517" s="362">
        <v>9</v>
      </c>
      <c r="J517" s="363">
        <v>10</v>
      </c>
      <c r="K517" s="379"/>
      <c r="L517" s="379"/>
      <c r="M517" s="379"/>
      <c r="N517" s="379"/>
    </row>
    <row r="518" spans="1:14" s="59" customFormat="1" ht="12.75" customHeight="1">
      <c r="A518" s="138"/>
      <c r="B518" s="123">
        <v>80117</v>
      </c>
      <c r="C518" s="90"/>
      <c r="D518" s="91" t="s">
        <v>419</v>
      </c>
      <c r="E518" s="94">
        <v>0</v>
      </c>
      <c r="F518" s="92">
        <f>F520+F536+F545</f>
        <v>583653</v>
      </c>
      <c r="G518" s="92">
        <f>G520+G536+G545</f>
        <v>776350</v>
      </c>
      <c r="H518" s="94">
        <f>H520+H536+H545</f>
        <v>776350</v>
      </c>
      <c r="I518" s="465">
        <f t="shared" si="46"/>
        <v>100</v>
      </c>
      <c r="J518" s="242">
        <v>0</v>
      </c>
      <c r="K518" s="379"/>
      <c r="L518" s="379"/>
      <c r="M518" s="379"/>
      <c r="N518" s="379"/>
    </row>
    <row r="519" spans="1:14" s="59" customFormat="1" ht="12.75" customHeight="1">
      <c r="A519" s="141"/>
      <c r="B519" s="101"/>
      <c r="C519" s="90"/>
      <c r="D519" s="91" t="s">
        <v>185</v>
      </c>
      <c r="E519" s="94">
        <v>0</v>
      </c>
      <c r="F519" s="92">
        <v>0</v>
      </c>
      <c r="G519" s="92">
        <f>G564</f>
        <v>1400</v>
      </c>
      <c r="H519" s="94">
        <f>H564</f>
        <v>1400</v>
      </c>
      <c r="I519" s="465">
        <f t="shared" si="46"/>
        <v>100</v>
      </c>
      <c r="J519" s="242">
        <v>0</v>
      </c>
      <c r="K519" s="379"/>
      <c r="L519" s="379"/>
      <c r="M519" s="379"/>
      <c r="N519" s="379"/>
    </row>
    <row r="520" spans="1:14" s="59" customFormat="1" ht="12.75" customHeight="1">
      <c r="A520" s="141"/>
      <c r="B520" s="88"/>
      <c r="C520" s="391"/>
      <c r="D520" s="124" t="s">
        <v>264</v>
      </c>
      <c r="E520" s="199">
        <v>0</v>
      </c>
      <c r="F520" s="164">
        <f>SUM(F521:F535)</f>
        <v>122986</v>
      </c>
      <c r="G520" s="164">
        <f>SUM(G521:G535)</f>
        <v>212603</v>
      </c>
      <c r="H520" s="199">
        <f>SUM(H521:H535)</f>
        <v>212603</v>
      </c>
      <c r="I520" s="465">
        <f t="shared" si="46"/>
        <v>100</v>
      </c>
      <c r="J520" s="242">
        <v>0</v>
      </c>
      <c r="K520" s="379"/>
      <c r="L520" s="379"/>
      <c r="M520" s="379"/>
      <c r="N520" s="379"/>
    </row>
    <row r="521" spans="1:14" s="59" customFormat="1" ht="12.75" customHeight="1">
      <c r="A521" s="141"/>
      <c r="B521" s="88"/>
      <c r="C521" s="96">
        <v>3020</v>
      </c>
      <c r="D521" s="97" t="s">
        <v>154</v>
      </c>
      <c r="E521" s="100">
        <v>0</v>
      </c>
      <c r="F521" s="98">
        <v>800</v>
      </c>
      <c r="G521" s="98">
        <v>696</v>
      </c>
      <c r="H521" s="100">
        <v>695.56</v>
      </c>
      <c r="I521" s="465">
        <f t="shared" si="46"/>
        <v>99.93678160919539</v>
      </c>
      <c r="J521" s="242">
        <v>0</v>
      </c>
      <c r="K521" s="379"/>
      <c r="L521" s="379"/>
      <c r="M521" s="379"/>
      <c r="N521" s="379"/>
    </row>
    <row r="522" spans="1:14" s="59" customFormat="1" ht="12.75" customHeight="1">
      <c r="A522" s="141"/>
      <c r="B522" s="88"/>
      <c r="C522" s="96">
        <v>4010</v>
      </c>
      <c r="D522" s="97" t="s">
        <v>11</v>
      </c>
      <c r="E522" s="100">
        <v>0</v>
      </c>
      <c r="F522" s="98">
        <v>65000</v>
      </c>
      <c r="G522" s="98">
        <v>149681</v>
      </c>
      <c r="H522" s="100">
        <v>149681</v>
      </c>
      <c r="I522" s="465">
        <f t="shared" si="46"/>
        <v>100</v>
      </c>
      <c r="J522" s="242">
        <v>0</v>
      </c>
      <c r="K522" s="379"/>
      <c r="L522" s="379"/>
      <c r="M522" s="379"/>
      <c r="N522" s="379"/>
    </row>
    <row r="523" spans="1:14" s="59" customFormat="1" ht="12.75" customHeight="1">
      <c r="A523" s="141"/>
      <c r="B523" s="88"/>
      <c r="C523" s="96">
        <v>4040</v>
      </c>
      <c r="D523" s="97" t="s">
        <v>12</v>
      </c>
      <c r="E523" s="100">
        <v>0</v>
      </c>
      <c r="F523" s="98">
        <v>10400</v>
      </c>
      <c r="G523" s="98">
        <v>10400</v>
      </c>
      <c r="H523" s="100">
        <v>10400</v>
      </c>
      <c r="I523" s="465">
        <f t="shared" si="46"/>
        <v>100</v>
      </c>
      <c r="J523" s="242">
        <v>0</v>
      </c>
      <c r="K523" s="379"/>
      <c r="L523" s="379"/>
      <c r="M523" s="379"/>
      <c r="N523" s="379"/>
    </row>
    <row r="524" spans="1:14" s="59" customFormat="1" ht="12.75" customHeight="1">
      <c r="A524" s="141"/>
      <c r="B524" s="88"/>
      <c r="C524" s="96">
        <v>4110</v>
      </c>
      <c r="D524" s="97" t="s">
        <v>13</v>
      </c>
      <c r="E524" s="100">
        <v>0</v>
      </c>
      <c r="F524" s="98">
        <v>11366</v>
      </c>
      <c r="G524" s="98">
        <v>22918</v>
      </c>
      <c r="H524" s="100">
        <v>22918</v>
      </c>
      <c r="I524" s="465">
        <f t="shared" si="46"/>
        <v>100</v>
      </c>
      <c r="J524" s="242">
        <v>0</v>
      </c>
      <c r="K524" s="379"/>
      <c r="L524" s="379"/>
      <c r="M524" s="379"/>
      <c r="N524" s="379"/>
    </row>
    <row r="525" spans="1:14" s="59" customFormat="1" ht="12.75" customHeight="1">
      <c r="A525" s="141"/>
      <c r="B525" s="88"/>
      <c r="C525" s="96">
        <v>4120</v>
      </c>
      <c r="D525" s="97" t="s">
        <v>14</v>
      </c>
      <c r="E525" s="100">
        <v>0</v>
      </c>
      <c r="F525" s="98">
        <v>1600</v>
      </c>
      <c r="G525" s="98">
        <v>2092</v>
      </c>
      <c r="H525" s="100">
        <v>2092</v>
      </c>
      <c r="I525" s="465">
        <f t="shared" si="46"/>
        <v>100</v>
      </c>
      <c r="J525" s="242">
        <v>0</v>
      </c>
      <c r="K525" s="379"/>
      <c r="L525" s="379"/>
      <c r="M525" s="379"/>
      <c r="N525" s="379"/>
    </row>
    <row r="526" spans="1:14" s="59" customFormat="1" ht="12.75" customHeight="1">
      <c r="A526" s="141"/>
      <c r="B526" s="88"/>
      <c r="C526" s="96">
        <v>4210</v>
      </c>
      <c r="D526" s="97" t="s">
        <v>7</v>
      </c>
      <c r="E526" s="100">
        <v>0</v>
      </c>
      <c r="F526" s="98">
        <v>5900</v>
      </c>
      <c r="G526" s="98">
        <v>1179</v>
      </c>
      <c r="H526" s="100">
        <v>1179</v>
      </c>
      <c r="I526" s="465">
        <f t="shared" si="46"/>
        <v>100</v>
      </c>
      <c r="J526" s="242">
        <v>0</v>
      </c>
      <c r="K526" s="379"/>
      <c r="L526" s="379"/>
      <c r="M526" s="379"/>
      <c r="N526" s="379"/>
    </row>
    <row r="527" spans="1:14" s="59" customFormat="1" ht="12.75" customHeight="1">
      <c r="A527" s="141"/>
      <c r="B527" s="88"/>
      <c r="C527" s="96">
        <v>4240</v>
      </c>
      <c r="D527" s="97" t="s">
        <v>58</v>
      </c>
      <c r="E527" s="100">
        <v>0</v>
      </c>
      <c r="F527" s="98">
        <v>500</v>
      </c>
      <c r="G527" s="98">
        <v>0</v>
      </c>
      <c r="H527" s="100">
        <v>0</v>
      </c>
      <c r="I527" s="465">
        <v>0</v>
      </c>
      <c r="J527" s="242">
        <v>0</v>
      </c>
      <c r="K527" s="379"/>
      <c r="L527" s="379"/>
      <c r="M527" s="379"/>
      <c r="N527" s="379"/>
    </row>
    <row r="528" spans="1:14" s="59" customFormat="1" ht="12.75" customHeight="1">
      <c r="A528" s="141"/>
      <c r="B528" s="88"/>
      <c r="C528" s="96">
        <v>4260</v>
      </c>
      <c r="D528" s="97" t="s">
        <v>15</v>
      </c>
      <c r="E528" s="100">
        <v>0</v>
      </c>
      <c r="F528" s="98">
        <v>2800</v>
      </c>
      <c r="G528" s="98">
        <v>2800</v>
      </c>
      <c r="H528" s="100">
        <v>2800</v>
      </c>
      <c r="I528" s="465">
        <f t="shared" si="46"/>
        <v>100</v>
      </c>
      <c r="J528" s="242">
        <v>0</v>
      </c>
      <c r="K528" s="379"/>
      <c r="L528" s="379"/>
      <c r="M528" s="379"/>
      <c r="N528" s="379"/>
    </row>
    <row r="529" spans="1:14" s="59" customFormat="1" ht="12.75" customHeight="1">
      <c r="A529" s="141"/>
      <c r="B529" s="88"/>
      <c r="C529" s="96">
        <v>4270</v>
      </c>
      <c r="D529" s="97" t="s">
        <v>27</v>
      </c>
      <c r="E529" s="100">
        <v>0</v>
      </c>
      <c r="F529" s="98">
        <v>500</v>
      </c>
      <c r="G529" s="98">
        <v>282</v>
      </c>
      <c r="H529" s="100">
        <v>282</v>
      </c>
      <c r="I529" s="465">
        <f t="shared" si="46"/>
        <v>100</v>
      </c>
      <c r="J529" s="242">
        <v>0</v>
      </c>
      <c r="K529" s="379"/>
      <c r="L529" s="379"/>
      <c r="M529" s="379"/>
      <c r="N529" s="379"/>
    </row>
    <row r="530" spans="1:14" s="59" customFormat="1" ht="12.75" customHeight="1">
      <c r="A530" s="141"/>
      <c r="B530" s="88"/>
      <c r="C530" s="96">
        <v>4280</v>
      </c>
      <c r="D530" s="97" t="s">
        <v>87</v>
      </c>
      <c r="E530" s="100">
        <v>0</v>
      </c>
      <c r="F530" s="98">
        <v>120</v>
      </c>
      <c r="G530" s="98">
        <v>120</v>
      </c>
      <c r="H530" s="100">
        <v>120</v>
      </c>
      <c r="I530" s="465">
        <f t="shared" si="46"/>
        <v>100</v>
      </c>
      <c r="J530" s="242">
        <v>0</v>
      </c>
      <c r="K530" s="379"/>
      <c r="L530" s="379"/>
      <c r="M530" s="379"/>
      <c r="N530" s="379"/>
    </row>
    <row r="531" spans="1:14" s="59" customFormat="1" ht="12.75" customHeight="1">
      <c r="A531" s="141"/>
      <c r="B531" s="88"/>
      <c r="C531" s="96">
        <v>4300</v>
      </c>
      <c r="D531" s="97" t="s">
        <v>10</v>
      </c>
      <c r="E531" s="100">
        <v>0</v>
      </c>
      <c r="F531" s="98">
        <v>15200</v>
      </c>
      <c r="G531" s="98">
        <v>13045</v>
      </c>
      <c r="H531" s="100">
        <v>13045.44</v>
      </c>
      <c r="I531" s="465">
        <f t="shared" si="46"/>
        <v>100.00337293982369</v>
      </c>
      <c r="J531" s="242">
        <v>0</v>
      </c>
      <c r="K531" s="379"/>
      <c r="L531" s="379"/>
      <c r="M531" s="379"/>
      <c r="N531" s="379"/>
    </row>
    <row r="532" spans="1:14" s="59" customFormat="1" ht="12.75" customHeight="1">
      <c r="A532" s="141"/>
      <c r="B532" s="88"/>
      <c r="C532" s="218">
        <v>4360</v>
      </c>
      <c r="D532" s="97" t="s">
        <v>323</v>
      </c>
      <c r="E532" s="100">
        <v>0</v>
      </c>
      <c r="F532" s="98">
        <v>600</v>
      </c>
      <c r="G532" s="98">
        <v>600</v>
      </c>
      <c r="H532" s="100">
        <v>600</v>
      </c>
      <c r="I532" s="465">
        <f t="shared" si="46"/>
        <v>100</v>
      </c>
      <c r="J532" s="242">
        <v>0</v>
      </c>
      <c r="K532" s="379"/>
      <c r="L532" s="379"/>
      <c r="M532" s="379"/>
      <c r="N532" s="379"/>
    </row>
    <row r="533" spans="1:14" s="59" customFormat="1" ht="12.75" customHeight="1">
      <c r="A533" s="141"/>
      <c r="B533" s="88"/>
      <c r="C533" s="96">
        <v>4410</v>
      </c>
      <c r="D533" s="97" t="s">
        <v>16</v>
      </c>
      <c r="E533" s="100">
        <v>0</v>
      </c>
      <c r="F533" s="98">
        <v>400</v>
      </c>
      <c r="G533" s="98">
        <v>400</v>
      </c>
      <c r="H533" s="100">
        <v>400</v>
      </c>
      <c r="I533" s="465">
        <f t="shared" si="46"/>
        <v>100</v>
      </c>
      <c r="J533" s="242">
        <v>0</v>
      </c>
      <c r="K533" s="379"/>
      <c r="L533" s="379"/>
      <c r="M533" s="379"/>
      <c r="N533" s="379"/>
    </row>
    <row r="534" spans="1:14" s="59" customFormat="1" ht="12.75" customHeight="1">
      <c r="A534" s="141"/>
      <c r="B534" s="88"/>
      <c r="C534" s="96">
        <v>4430</v>
      </c>
      <c r="D534" s="97" t="s">
        <v>28</v>
      </c>
      <c r="E534" s="100">
        <v>0</v>
      </c>
      <c r="F534" s="98">
        <v>600</v>
      </c>
      <c r="G534" s="98">
        <v>0</v>
      </c>
      <c r="H534" s="100">
        <v>0</v>
      </c>
      <c r="I534" s="465">
        <v>0</v>
      </c>
      <c r="J534" s="242">
        <v>0</v>
      </c>
      <c r="K534" s="379"/>
      <c r="L534" s="379"/>
      <c r="M534" s="379"/>
      <c r="N534" s="379"/>
    </row>
    <row r="535" spans="1:14" s="59" customFormat="1" ht="12.75" customHeight="1">
      <c r="A535" s="141"/>
      <c r="B535" s="88"/>
      <c r="C535" s="96">
        <v>4440</v>
      </c>
      <c r="D535" s="97" t="s">
        <v>17</v>
      </c>
      <c r="E535" s="100">
        <v>0</v>
      </c>
      <c r="F535" s="98">
        <v>7200</v>
      </c>
      <c r="G535" s="98">
        <v>8390</v>
      </c>
      <c r="H535" s="100">
        <v>8390</v>
      </c>
      <c r="I535" s="465">
        <f t="shared" si="46"/>
        <v>100</v>
      </c>
      <c r="J535" s="242">
        <v>0</v>
      </c>
      <c r="K535" s="379"/>
      <c r="L535" s="379"/>
      <c r="M535" s="379"/>
      <c r="N535" s="379"/>
    </row>
    <row r="536" spans="1:14" s="59" customFormat="1" ht="12.75" customHeight="1">
      <c r="A536" s="141"/>
      <c r="B536" s="88"/>
      <c r="C536" s="391"/>
      <c r="D536" s="124" t="s">
        <v>124</v>
      </c>
      <c r="E536" s="199">
        <v>0</v>
      </c>
      <c r="F536" s="164">
        <f>SUM(F537:F544)</f>
        <v>115499</v>
      </c>
      <c r="G536" s="164">
        <f>SUM(G537:G544)</f>
        <v>125232</v>
      </c>
      <c r="H536" s="199">
        <f>SUM(H537:H544)</f>
        <v>125232</v>
      </c>
      <c r="I536" s="465">
        <f t="shared" si="46"/>
        <v>100</v>
      </c>
      <c r="J536" s="242">
        <v>0</v>
      </c>
      <c r="K536" s="477"/>
      <c r="L536" s="379"/>
      <c r="M536" s="379"/>
      <c r="N536" s="379"/>
    </row>
    <row r="537" spans="1:14" s="59" customFormat="1" ht="12.75" customHeight="1">
      <c r="A537" s="141"/>
      <c r="B537" s="88"/>
      <c r="C537" s="96">
        <v>4010</v>
      </c>
      <c r="D537" s="97" t="s">
        <v>11</v>
      </c>
      <c r="E537" s="100">
        <v>0</v>
      </c>
      <c r="F537" s="98">
        <v>82057</v>
      </c>
      <c r="G537" s="98">
        <v>85027</v>
      </c>
      <c r="H537" s="100">
        <v>85027</v>
      </c>
      <c r="I537" s="465">
        <f aca="true" t="shared" si="47" ref="I537:I564">H537/G537*100</f>
        <v>100</v>
      </c>
      <c r="J537" s="242">
        <v>0</v>
      </c>
      <c r="K537" s="379"/>
      <c r="L537" s="379"/>
      <c r="M537" s="379"/>
      <c r="N537" s="379"/>
    </row>
    <row r="538" spans="1:14" s="59" customFormat="1" ht="12.75" customHeight="1">
      <c r="A538" s="141"/>
      <c r="B538" s="88"/>
      <c r="C538" s="96">
        <v>4110</v>
      </c>
      <c r="D538" s="97" t="s">
        <v>13</v>
      </c>
      <c r="E538" s="100">
        <v>0</v>
      </c>
      <c r="F538" s="98">
        <v>14106</v>
      </c>
      <c r="G538" s="98">
        <v>14617</v>
      </c>
      <c r="H538" s="100">
        <v>14616.36</v>
      </c>
      <c r="I538" s="465">
        <f t="shared" si="47"/>
        <v>99.99562153656701</v>
      </c>
      <c r="J538" s="242">
        <v>0</v>
      </c>
      <c r="K538" s="379"/>
      <c r="L538" s="379"/>
      <c r="M538" s="379"/>
      <c r="N538" s="379"/>
    </row>
    <row r="539" spans="1:14" s="59" customFormat="1" ht="12.75" customHeight="1">
      <c r="A539" s="141"/>
      <c r="B539" s="88"/>
      <c r="C539" s="96">
        <v>4120</v>
      </c>
      <c r="D539" s="97" t="s">
        <v>14</v>
      </c>
      <c r="E539" s="100">
        <v>0</v>
      </c>
      <c r="F539" s="98">
        <v>2010</v>
      </c>
      <c r="G539" s="98">
        <v>2082</v>
      </c>
      <c r="H539" s="100">
        <v>2082</v>
      </c>
      <c r="I539" s="465">
        <v>0</v>
      </c>
      <c r="J539" s="242">
        <v>0</v>
      </c>
      <c r="K539" s="379"/>
      <c r="L539" s="379"/>
      <c r="M539" s="379"/>
      <c r="N539" s="379"/>
    </row>
    <row r="540" spans="1:14" s="59" customFormat="1" ht="12.75" customHeight="1">
      <c r="A540" s="141"/>
      <c r="B540" s="88"/>
      <c r="C540" s="96">
        <v>4210</v>
      </c>
      <c r="D540" s="97" t="s">
        <v>7</v>
      </c>
      <c r="E540" s="100">
        <v>0</v>
      </c>
      <c r="F540" s="98">
        <v>250</v>
      </c>
      <c r="G540" s="98">
        <v>450</v>
      </c>
      <c r="H540" s="100">
        <v>450.64</v>
      </c>
      <c r="I540" s="465">
        <f t="shared" si="47"/>
        <v>100.14222222222222</v>
      </c>
      <c r="J540" s="242">
        <v>0</v>
      </c>
      <c r="K540" s="379"/>
      <c r="L540" s="379"/>
      <c r="M540" s="379"/>
      <c r="N540" s="379"/>
    </row>
    <row r="541" spans="1:14" s="59" customFormat="1" ht="12.75" customHeight="1">
      <c r="A541" s="141"/>
      <c r="B541" s="88"/>
      <c r="C541" s="96">
        <v>4260</v>
      </c>
      <c r="D541" s="97" t="s">
        <v>15</v>
      </c>
      <c r="E541" s="100">
        <v>0</v>
      </c>
      <c r="F541" s="98">
        <v>8600</v>
      </c>
      <c r="G541" s="98">
        <v>9040</v>
      </c>
      <c r="H541" s="100">
        <v>9040.94</v>
      </c>
      <c r="I541" s="465">
        <f t="shared" si="47"/>
        <v>100.0103982300885</v>
      </c>
      <c r="J541" s="242">
        <v>0</v>
      </c>
      <c r="K541" s="379"/>
      <c r="L541" s="379"/>
      <c r="M541" s="379"/>
      <c r="N541" s="379"/>
    </row>
    <row r="542" spans="1:14" s="59" customFormat="1" ht="12.75" customHeight="1">
      <c r="A542" s="141"/>
      <c r="B542" s="88"/>
      <c r="C542" s="96">
        <v>4270</v>
      </c>
      <c r="D542" s="97" t="s">
        <v>27</v>
      </c>
      <c r="E542" s="100">
        <v>0</v>
      </c>
      <c r="F542" s="98">
        <v>100</v>
      </c>
      <c r="G542" s="98">
        <v>190</v>
      </c>
      <c r="H542" s="100">
        <v>190</v>
      </c>
      <c r="I542" s="465">
        <f t="shared" si="47"/>
        <v>100</v>
      </c>
      <c r="J542" s="242">
        <v>0</v>
      </c>
      <c r="K542" s="379"/>
      <c r="L542" s="379"/>
      <c r="M542" s="379"/>
      <c r="N542" s="379"/>
    </row>
    <row r="543" spans="1:14" s="59" customFormat="1" ht="12.75" customHeight="1">
      <c r="A543" s="141"/>
      <c r="B543" s="88"/>
      <c r="C543" s="96">
        <v>4300</v>
      </c>
      <c r="D543" s="97" t="s">
        <v>10</v>
      </c>
      <c r="E543" s="100">
        <v>0</v>
      </c>
      <c r="F543" s="98">
        <v>3481</v>
      </c>
      <c r="G543" s="98">
        <v>8931</v>
      </c>
      <c r="H543" s="100">
        <v>8930.06</v>
      </c>
      <c r="I543" s="465">
        <f t="shared" si="47"/>
        <v>99.9894748628373</v>
      </c>
      <c r="J543" s="242">
        <v>0</v>
      </c>
      <c r="K543" s="379"/>
      <c r="L543" s="379"/>
      <c r="M543" s="379"/>
      <c r="N543" s="379"/>
    </row>
    <row r="544" spans="1:14" s="59" customFormat="1" ht="12.75" customHeight="1">
      <c r="A544" s="141"/>
      <c r="B544" s="88"/>
      <c r="C544" s="96">
        <v>4440</v>
      </c>
      <c r="D544" s="97" t="s">
        <v>17</v>
      </c>
      <c r="E544" s="100">
        <v>0</v>
      </c>
      <c r="F544" s="98">
        <v>4895</v>
      </c>
      <c r="G544" s="98">
        <v>4895</v>
      </c>
      <c r="H544" s="100">
        <v>4895</v>
      </c>
      <c r="I544" s="465">
        <f t="shared" si="47"/>
        <v>100</v>
      </c>
      <c r="J544" s="242">
        <v>0</v>
      </c>
      <c r="K544" s="379"/>
      <c r="L544" s="379"/>
      <c r="M544" s="379"/>
      <c r="N544" s="379"/>
    </row>
    <row r="545" spans="1:14" s="59" customFormat="1" ht="12.75" customHeight="1">
      <c r="A545" s="141"/>
      <c r="B545" s="88"/>
      <c r="C545" s="391"/>
      <c r="D545" s="124" t="s">
        <v>353</v>
      </c>
      <c r="E545" s="199">
        <v>0</v>
      </c>
      <c r="F545" s="164">
        <f>SUM(F546:F563)</f>
        <v>345168</v>
      </c>
      <c r="G545" s="164">
        <f>SUM(G546:G563)+G564</f>
        <v>438515</v>
      </c>
      <c r="H545" s="199">
        <f>SUM(H546:H563)+H564</f>
        <v>438515.00000000006</v>
      </c>
      <c r="I545" s="465">
        <f t="shared" si="47"/>
        <v>100.00000000000003</v>
      </c>
      <c r="J545" s="242">
        <v>0</v>
      </c>
      <c r="K545" s="379"/>
      <c r="L545" s="379"/>
      <c r="M545" s="379"/>
      <c r="N545" s="379"/>
    </row>
    <row r="546" spans="1:14" s="59" customFormat="1" ht="12.75" customHeight="1">
      <c r="A546" s="141"/>
      <c r="B546" s="88"/>
      <c r="C546" s="96">
        <v>3020</v>
      </c>
      <c r="D546" s="97" t="s">
        <v>154</v>
      </c>
      <c r="E546" s="100">
        <v>0</v>
      </c>
      <c r="F546" s="98">
        <v>400</v>
      </c>
      <c r="G546" s="98">
        <v>400</v>
      </c>
      <c r="H546" s="100">
        <v>400</v>
      </c>
      <c r="I546" s="465">
        <f t="shared" si="47"/>
        <v>100</v>
      </c>
      <c r="J546" s="242">
        <v>0</v>
      </c>
      <c r="K546" s="379"/>
      <c r="L546" s="379"/>
      <c r="M546" s="379"/>
      <c r="N546" s="379"/>
    </row>
    <row r="547" spans="1:14" s="59" customFormat="1" ht="12.75" customHeight="1">
      <c r="A547" s="141"/>
      <c r="B547" s="88"/>
      <c r="C547" s="96">
        <v>4010</v>
      </c>
      <c r="D547" s="97" t="s">
        <v>11</v>
      </c>
      <c r="E547" s="100">
        <v>0</v>
      </c>
      <c r="F547" s="98">
        <v>245000</v>
      </c>
      <c r="G547" s="98">
        <v>328432</v>
      </c>
      <c r="H547" s="100">
        <v>328431.79</v>
      </c>
      <c r="I547" s="465">
        <f t="shared" si="47"/>
        <v>99.99993605982364</v>
      </c>
      <c r="J547" s="242">
        <v>0</v>
      </c>
      <c r="K547" s="379"/>
      <c r="L547" s="379"/>
      <c r="M547" s="379"/>
      <c r="N547" s="379"/>
    </row>
    <row r="548" spans="1:14" s="59" customFormat="1" ht="12.75" customHeight="1">
      <c r="A548" s="141"/>
      <c r="B548" s="88"/>
      <c r="C548" s="96">
        <v>4110</v>
      </c>
      <c r="D548" s="97" t="s">
        <v>13</v>
      </c>
      <c r="E548" s="100">
        <v>0</v>
      </c>
      <c r="F548" s="98">
        <v>41508</v>
      </c>
      <c r="G548" s="98">
        <v>53123</v>
      </c>
      <c r="H548" s="100">
        <v>53122.58</v>
      </c>
      <c r="I548" s="465">
        <f t="shared" si="47"/>
        <v>99.99920938200026</v>
      </c>
      <c r="J548" s="242">
        <v>0</v>
      </c>
      <c r="K548" s="477"/>
      <c r="L548" s="379"/>
      <c r="M548" s="379"/>
      <c r="N548" s="379"/>
    </row>
    <row r="549" spans="1:14" s="59" customFormat="1" ht="12.75" customHeight="1">
      <c r="A549" s="141"/>
      <c r="B549" s="88"/>
      <c r="C549" s="96">
        <v>4120</v>
      </c>
      <c r="D549" s="97" t="s">
        <v>14</v>
      </c>
      <c r="E549" s="100">
        <v>0</v>
      </c>
      <c r="F549" s="98">
        <v>5015</v>
      </c>
      <c r="G549" s="98">
        <v>5962</v>
      </c>
      <c r="H549" s="100">
        <v>5962.39</v>
      </c>
      <c r="I549" s="465">
        <f t="shared" si="47"/>
        <v>100.00654142905066</v>
      </c>
      <c r="J549" s="242">
        <v>0</v>
      </c>
      <c r="K549" s="385"/>
      <c r="L549" s="379"/>
      <c r="M549" s="379"/>
      <c r="N549" s="379"/>
    </row>
    <row r="550" spans="1:14" s="59" customFormat="1" ht="12.75" customHeight="1">
      <c r="A550" s="141"/>
      <c r="B550" s="88"/>
      <c r="C550" s="96">
        <v>4140</v>
      </c>
      <c r="D550" s="97" t="s">
        <v>62</v>
      </c>
      <c r="E550" s="100">
        <v>0</v>
      </c>
      <c r="F550" s="98">
        <v>815</v>
      </c>
      <c r="G550" s="98">
        <v>0</v>
      </c>
      <c r="H550" s="100">
        <v>0</v>
      </c>
      <c r="I550" s="465">
        <v>0</v>
      </c>
      <c r="J550" s="242">
        <v>0</v>
      </c>
      <c r="K550" s="385"/>
      <c r="L550" s="379"/>
      <c r="M550" s="379"/>
      <c r="N550" s="379"/>
    </row>
    <row r="551" spans="1:14" s="59" customFormat="1" ht="12.75" customHeight="1">
      <c r="A551" s="141"/>
      <c r="B551" s="88"/>
      <c r="C551" s="97">
        <v>4170</v>
      </c>
      <c r="D551" s="97" t="s">
        <v>107</v>
      </c>
      <c r="E551" s="100">
        <v>0</v>
      </c>
      <c r="F551" s="98">
        <v>500</v>
      </c>
      <c r="G551" s="98">
        <v>1585</v>
      </c>
      <c r="H551" s="100">
        <v>1585.27</v>
      </c>
      <c r="I551" s="465">
        <f t="shared" si="47"/>
        <v>100.01703470031546</v>
      </c>
      <c r="J551" s="242">
        <v>0</v>
      </c>
      <c r="K551" s="379"/>
      <c r="L551" s="379"/>
      <c r="M551" s="379"/>
      <c r="N551" s="379"/>
    </row>
    <row r="552" spans="1:14" s="59" customFormat="1" ht="12.75" customHeight="1">
      <c r="A552" s="141"/>
      <c r="B552" s="88"/>
      <c r="C552" s="97">
        <v>4210</v>
      </c>
      <c r="D552" s="97" t="s">
        <v>7</v>
      </c>
      <c r="E552" s="100">
        <v>0</v>
      </c>
      <c r="F552" s="98">
        <v>6000</v>
      </c>
      <c r="G552" s="98">
        <v>16000</v>
      </c>
      <c r="H552" s="100">
        <v>16000</v>
      </c>
      <c r="I552" s="465">
        <f t="shared" si="47"/>
        <v>100</v>
      </c>
      <c r="J552" s="242">
        <v>0</v>
      </c>
      <c r="K552" s="379"/>
      <c r="L552" s="379"/>
      <c r="M552" s="379"/>
      <c r="N552" s="379"/>
    </row>
    <row r="553" spans="1:14" s="59" customFormat="1" ht="12.75" customHeight="1">
      <c r="A553" s="141"/>
      <c r="B553" s="88"/>
      <c r="C553" s="97">
        <v>4240</v>
      </c>
      <c r="D553" s="97" t="s">
        <v>58</v>
      </c>
      <c r="E553" s="100">
        <v>0</v>
      </c>
      <c r="F553" s="98">
        <v>250</v>
      </c>
      <c r="G553" s="98">
        <v>117</v>
      </c>
      <c r="H553" s="100">
        <v>117.06</v>
      </c>
      <c r="I553" s="465">
        <f t="shared" si="47"/>
        <v>100.05128205128204</v>
      </c>
      <c r="J553" s="242">
        <v>0</v>
      </c>
      <c r="K553" s="379"/>
      <c r="L553" s="379"/>
      <c r="M553" s="379"/>
      <c r="N553" s="379"/>
    </row>
    <row r="554" spans="1:14" s="59" customFormat="1" ht="12.75" customHeight="1">
      <c r="A554" s="141"/>
      <c r="B554" s="88"/>
      <c r="C554" s="97">
        <v>4260</v>
      </c>
      <c r="D554" s="97" t="s">
        <v>15</v>
      </c>
      <c r="E554" s="100">
        <v>0</v>
      </c>
      <c r="F554" s="98">
        <v>18000</v>
      </c>
      <c r="G554" s="98">
        <v>10000</v>
      </c>
      <c r="H554" s="100">
        <v>9999.9</v>
      </c>
      <c r="I554" s="465">
        <f t="shared" si="47"/>
        <v>99.999</v>
      </c>
      <c r="J554" s="242">
        <v>0</v>
      </c>
      <c r="K554" s="379"/>
      <c r="L554" s="379"/>
      <c r="M554" s="379"/>
      <c r="N554" s="379"/>
    </row>
    <row r="555" spans="1:14" s="59" customFormat="1" ht="12.75" customHeight="1">
      <c r="A555" s="141"/>
      <c r="B555" s="88"/>
      <c r="C555" s="97">
        <v>4270</v>
      </c>
      <c r="D555" s="97" t="s">
        <v>27</v>
      </c>
      <c r="E555" s="100">
        <v>0</v>
      </c>
      <c r="F555" s="98">
        <v>3500</v>
      </c>
      <c r="G555" s="98">
        <v>445</v>
      </c>
      <c r="H555" s="100">
        <v>445.27</v>
      </c>
      <c r="I555" s="465">
        <f t="shared" si="47"/>
        <v>100.06067415730338</v>
      </c>
      <c r="J555" s="242">
        <v>0</v>
      </c>
      <c r="K555" s="379"/>
      <c r="L555" s="379"/>
      <c r="M555" s="379"/>
      <c r="N555" s="379"/>
    </row>
    <row r="556" spans="1:14" s="59" customFormat="1" ht="12.75" customHeight="1">
      <c r="A556" s="141"/>
      <c r="B556" s="88"/>
      <c r="C556" s="192">
        <v>4280</v>
      </c>
      <c r="D556" s="129" t="s">
        <v>87</v>
      </c>
      <c r="E556" s="100">
        <v>0</v>
      </c>
      <c r="F556" s="98">
        <v>500</v>
      </c>
      <c r="G556" s="98">
        <v>302</v>
      </c>
      <c r="H556" s="100">
        <v>302</v>
      </c>
      <c r="I556" s="465">
        <f t="shared" si="47"/>
        <v>100</v>
      </c>
      <c r="J556" s="242">
        <v>0</v>
      </c>
      <c r="K556" s="379"/>
      <c r="L556" s="379"/>
      <c r="M556" s="379"/>
      <c r="N556" s="379"/>
    </row>
    <row r="557" spans="1:14" s="59" customFormat="1" ht="12.75" customHeight="1">
      <c r="A557" s="141"/>
      <c r="B557" s="88"/>
      <c r="C557" s="96">
        <v>4300</v>
      </c>
      <c r="D557" s="97" t="s">
        <v>10</v>
      </c>
      <c r="E557" s="100">
        <v>0</v>
      </c>
      <c r="F557" s="98">
        <v>4000</v>
      </c>
      <c r="G557" s="98">
        <v>2500</v>
      </c>
      <c r="H557" s="100">
        <v>2500</v>
      </c>
      <c r="I557" s="465">
        <f t="shared" si="47"/>
        <v>100</v>
      </c>
      <c r="J557" s="242">
        <v>0</v>
      </c>
      <c r="K557" s="379"/>
      <c r="L557" s="379"/>
      <c r="M557" s="379"/>
      <c r="N557" s="379"/>
    </row>
    <row r="558" spans="1:14" s="59" customFormat="1" ht="12.75" customHeight="1">
      <c r="A558" s="141"/>
      <c r="B558" s="88"/>
      <c r="C558" s="96">
        <v>4360</v>
      </c>
      <c r="D558" s="58" t="s">
        <v>323</v>
      </c>
      <c r="E558" s="100">
        <v>0</v>
      </c>
      <c r="F558" s="98">
        <v>910</v>
      </c>
      <c r="G558" s="98">
        <v>314</v>
      </c>
      <c r="H558" s="100">
        <v>313.81</v>
      </c>
      <c r="I558" s="465">
        <f t="shared" si="47"/>
        <v>99.93949044585987</v>
      </c>
      <c r="J558" s="242">
        <v>0</v>
      </c>
      <c r="K558" s="379"/>
      <c r="L558" s="379"/>
      <c r="M558" s="379"/>
      <c r="N558" s="379"/>
    </row>
    <row r="559" spans="1:14" s="59" customFormat="1" ht="12.75" customHeight="1">
      <c r="A559" s="141"/>
      <c r="B559" s="88"/>
      <c r="C559" s="96">
        <v>4410</v>
      </c>
      <c r="D559" s="97" t="s">
        <v>16</v>
      </c>
      <c r="E559" s="100">
        <v>0</v>
      </c>
      <c r="F559" s="98">
        <v>70</v>
      </c>
      <c r="G559" s="98">
        <v>0</v>
      </c>
      <c r="H559" s="100">
        <v>0</v>
      </c>
      <c r="I559" s="465">
        <v>0</v>
      </c>
      <c r="J559" s="242">
        <v>0</v>
      </c>
      <c r="K559" s="379"/>
      <c r="L559" s="379"/>
      <c r="M559" s="379"/>
      <c r="N559" s="379"/>
    </row>
    <row r="560" spans="1:14" s="59" customFormat="1" ht="12.75" customHeight="1">
      <c r="A560" s="141"/>
      <c r="B560" s="88"/>
      <c r="C560" s="96">
        <v>4430</v>
      </c>
      <c r="D560" s="97" t="s">
        <v>28</v>
      </c>
      <c r="E560" s="100">
        <v>0</v>
      </c>
      <c r="F560" s="98">
        <v>1000</v>
      </c>
      <c r="G560" s="98">
        <v>1075</v>
      </c>
      <c r="H560" s="100">
        <v>1074.93</v>
      </c>
      <c r="I560" s="465">
        <f t="shared" si="47"/>
        <v>99.99348837209303</v>
      </c>
      <c r="J560" s="242">
        <v>0</v>
      </c>
      <c r="K560" s="379"/>
      <c r="L560" s="379"/>
      <c r="M560" s="379"/>
      <c r="N560" s="379"/>
    </row>
    <row r="561" spans="1:14" s="59" customFormat="1" ht="12.75" customHeight="1">
      <c r="A561" s="141"/>
      <c r="B561" s="88"/>
      <c r="C561" s="96">
        <v>4440</v>
      </c>
      <c r="D561" s="97" t="s">
        <v>17</v>
      </c>
      <c r="E561" s="100">
        <v>0</v>
      </c>
      <c r="F561" s="98">
        <v>17000</v>
      </c>
      <c r="G561" s="98">
        <v>16000</v>
      </c>
      <c r="H561" s="100">
        <v>16000</v>
      </c>
      <c r="I561" s="465">
        <f t="shared" si="47"/>
        <v>100</v>
      </c>
      <c r="J561" s="242">
        <v>0</v>
      </c>
      <c r="K561" s="379"/>
      <c r="L561" s="379"/>
      <c r="M561" s="379"/>
      <c r="N561" s="379"/>
    </row>
    <row r="562" spans="1:14" s="59" customFormat="1" ht="12.75" customHeight="1">
      <c r="A562" s="141"/>
      <c r="B562" s="88"/>
      <c r="C562" s="96">
        <v>4480</v>
      </c>
      <c r="D562" s="97" t="s">
        <v>301</v>
      </c>
      <c r="E562" s="100">
        <v>0</v>
      </c>
      <c r="F562" s="98">
        <v>300</v>
      </c>
      <c r="G562" s="98">
        <v>170</v>
      </c>
      <c r="H562" s="100">
        <v>170</v>
      </c>
      <c r="I562" s="465">
        <f t="shared" si="47"/>
        <v>100</v>
      </c>
      <c r="J562" s="242">
        <v>0</v>
      </c>
      <c r="K562" s="379"/>
      <c r="L562" s="379"/>
      <c r="M562" s="379"/>
      <c r="N562" s="379"/>
    </row>
    <row r="563" spans="1:14" s="59" customFormat="1" ht="12.75" customHeight="1">
      <c r="A563" s="141"/>
      <c r="B563" s="88"/>
      <c r="C563" s="96">
        <v>4700</v>
      </c>
      <c r="D563" s="97" t="s">
        <v>136</v>
      </c>
      <c r="E563" s="100">
        <v>0</v>
      </c>
      <c r="F563" s="98">
        <v>400</v>
      </c>
      <c r="G563" s="98">
        <v>690</v>
      </c>
      <c r="H563" s="100">
        <v>690</v>
      </c>
      <c r="I563" s="465">
        <f t="shared" si="47"/>
        <v>100</v>
      </c>
      <c r="J563" s="242">
        <v>0</v>
      </c>
      <c r="K563" s="379"/>
      <c r="L563" s="379"/>
      <c r="M563" s="379"/>
      <c r="N563" s="379"/>
    </row>
    <row r="564" spans="1:14" s="59" customFormat="1" ht="12.75" customHeight="1">
      <c r="A564" s="141"/>
      <c r="B564" s="88"/>
      <c r="C564" s="96">
        <v>6050</v>
      </c>
      <c r="D564" s="110" t="s">
        <v>31</v>
      </c>
      <c r="E564" s="100">
        <v>0</v>
      </c>
      <c r="F564" s="98">
        <v>0</v>
      </c>
      <c r="G564" s="98">
        <v>1400</v>
      </c>
      <c r="H564" s="100">
        <v>1400</v>
      </c>
      <c r="I564" s="465">
        <f t="shared" si="47"/>
        <v>100</v>
      </c>
      <c r="J564" s="242">
        <v>0</v>
      </c>
      <c r="K564" s="379"/>
      <c r="L564" s="379"/>
      <c r="M564" s="379"/>
      <c r="N564" s="379"/>
    </row>
    <row r="565" spans="1:14" s="59" customFormat="1" ht="12.75" customHeight="1">
      <c r="A565" s="370"/>
      <c r="B565" s="123">
        <v>80120</v>
      </c>
      <c r="C565" s="90"/>
      <c r="D565" s="91" t="s">
        <v>61</v>
      </c>
      <c r="E565" s="94">
        <f>E566+E594+E615+E624</f>
        <v>3767080.99</v>
      </c>
      <c r="F565" s="93">
        <f>F566+F594+F615+F624</f>
        <v>2624071</v>
      </c>
      <c r="G565" s="92">
        <f>+G566+G594+G615+G624</f>
        <v>3919434</v>
      </c>
      <c r="H565" s="94">
        <f>H566+H594+H615+H624</f>
        <v>3918132.4800000004</v>
      </c>
      <c r="I565" s="464">
        <f>H565/G565*100</f>
        <v>99.96679316452327</v>
      </c>
      <c r="J565" s="227">
        <f>H565/E565*100</f>
        <v>104.00977548401475</v>
      </c>
      <c r="K565" s="379"/>
      <c r="L565" s="379"/>
      <c r="M565" s="379"/>
      <c r="N565" s="379"/>
    </row>
    <row r="566" spans="1:14" s="59" customFormat="1" ht="12.75" customHeight="1">
      <c r="A566" s="141"/>
      <c r="B566" s="88"/>
      <c r="C566" s="391"/>
      <c r="D566" s="124" t="s">
        <v>264</v>
      </c>
      <c r="E566" s="199">
        <f>SUM(E567:E573)+SUM(E582:E593)</f>
        <v>1169365.79</v>
      </c>
      <c r="F566" s="228">
        <f>SUM(F567:F573)+SUM(F582:F593)</f>
        <v>786818</v>
      </c>
      <c r="G566" s="228">
        <f>SUM(G567:G573)+SUM(G582:G593)</f>
        <v>1465748</v>
      </c>
      <c r="H566" s="199">
        <f>SUM(H567:H573)+SUM(H582:H593)</f>
        <v>1465376</v>
      </c>
      <c r="I566" s="527">
        <f>H566/G566*100</f>
        <v>99.97462046681967</v>
      </c>
      <c r="J566" s="254">
        <f>H566/E566*100</f>
        <v>125.31373951002962</v>
      </c>
      <c r="K566" s="379"/>
      <c r="L566" s="379"/>
      <c r="M566" s="379"/>
      <c r="N566" s="379"/>
    </row>
    <row r="567" spans="1:14" s="59" customFormat="1" ht="12.75" customHeight="1">
      <c r="A567" s="141"/>
      <c r="B567" s="88"/>
      <c r="C567" s="96">
        <v>3020</v>
      </c>
      <c r="D567" s="97" t="s">
        <v>154</v>
      </c>
      <c r="E567" s="100">
        <v>1502.57</v>
      </c>
      <c r="F567" s="99">
        <v>5000</v>
      </c>
      <c r="G567" s="99">
        <v>3000</v>
      </c>
      <c r="H567" s="100">
        <v>3000</v>
      </c>
      <c r="I567" s="465">
        <f>H567/G567*100</f>
        <v>100</v>
      </c>
      <c r="J567" s="242">
        <f aca="true" t="shared" si="48" ref="J567:J593">H567/E567*100</f>
        <v>199.65791943137424</v>
      </c>
      <c r="K567" s="398"/>
      <c r="L567" s="379"/>
      <c r="M567" s="379"/>
      <c r="N567" s="379"/>
    </row>
    <row r="568" spans="1:14" s="59" customFormat="1" ht="12.75" customHeight="1">
      <c r="A568" s="141"/>
      <c r="B568" s="88"/>
      <c r="C568" s="96">
        <v>4010</v>
      </c>
      <c r="D568" s="97" t="s">
        <v>11</v>
      </c>
      <c r="E568" s="100">
        <v>797747.29</v>
      </c>
      <c r="F568" s="99">
        <v>444830</v>
      </c>
      <c r="G568" s="99">
        <v>997875</v>
      </c>
      <c r="H568" s="100">
        <v>997875.1</v>
      </c>
      <c r="I568" s="465">
        <f aca="true" t="shared" si="49" ref="I568:I592">H568/G568*100</f>
        <v>100.00001002129525</v>
      </c>
      <c r="J568" s="242">
        <f t="shared" si="48"/>
        <v>125.08661734219115</v>
      </c>
      <c r="K568" s="385"/>
      <c r="L568" s="379"/>
      <c r="M568" s="379"/>
      <c r="N568" s="379"/>
    </row>
    <row r="569" spans="1:14" s="59" customFormat="1" ht="12.75" customHeight="1">
      <c r="A569" s="141"/>
      <c r="B569" s="88"/>
      <c r="C569" s="96">
        <v>4040</v>
      </c>
      <c r="D569" s="97" t="s">
        <v>12</v>
      </c>
      <c r="E569" s="100">
        <v>69742.3</v>
      </c>
      <c r="F569" s="99">
        <v>66800</v>
      </c>
      <c r="G569" s="99">
        <v>59512</v>
      </c>
      <c r="H569" s="100">
        <v>59511.89</v>
      </c>
      <c r="I569" s="465">
        <f t="shared" si="49"/>
        <v>99.99981516332839</v>
      </c>
      <c r="J569" s="242">
        <f t="shared" si="48"/>
        <v>85.33112616016392</v>
      </c>
      <c r="K569" s="379"/>
      <c r="L569" s="379"/>
      <c r="M569" s="379"/>
      <c r="N569" s="379"/>
    </row>
    <row r="570" spans="1:14" s="59" customFormat="1" ht="12.75" customHeight="1">
      <c r="A570" s="141"/>
      <c r="B570" s="88"/>
      <c r="C570" s="96">
        <v>4110</v>
      </c>
      <c r="D570" s="97" t="s">
        <v>13</v>
      </c>
      <c r="E570" s="100">
        <v>147712.85</v>
      </c>
      <c r="F570" s="99">
        <v>78244</v>
      </c>
      <c r="G570" s="99">
        <v>156131</v>
      </c>
      <c r="H570" s="100">
        <v>156131.3</v>
      </c>
      <c r="I570" s="465">
        <f t="shared" si="49"/>
        <v>100.00019214633863</v>
      </c>
      <c r="J570" s="242">
        <f t="shared" si="48"/>
        <v>105.69919949415367</v>
      </c>
      <c r="K570" s="398"/>
      <c r="L570" s="379"/>
      <c r="M570" s="379"/>
      <c r="N570" s="379"/>
    </row>
    <row r="571" spans="1:14" s="59" customFormat="1" ht="12.75" customHeight="1">
      <c r="A571" s="141"/>
      <c r="B571" s="88"/>
      <c r="C571" s="96">
        <v>4120</v>
      </c>
      <c r="D571" s="97" t="s">
        <v>14</v>
      </c>
      <c r="E571" s="100">
        <v>13970.66</v>
      </c>
      <c r="F571" s="99">
        <v>7924</v>
      </c>
      <c r="G571" s="99">
        <v>15124</v>
      </c>
      <c r="H571" s="100">
        <v>15124</v>
      </c>
      <c r="I571" s="465">
        <f t="shared" si="49"/>
        <v>100</v>
      </c>
      <c r="J571" s="242">
        <f t="shared" si="48"/>
        <v>108.2554439088776</v>
      </c>
      <c r="K571" s="385"/>
      <c r="L571" s="379"/>
      <c r="M571" s="379"/>
      <c r="N571" s="394"/>
    </row>
    <row r="572" spans="1:14" s="59" customFormat="1" ht="12.75" customHeight="1">
      <c r="A572" s="141"/>
      <c r="B572" s="88"/>
      <c r="C572" s="96">
        <v>4170</v>
      </c>
      <c r="D572" s="97" t="s">
        <v>107</v>
      </c>
      <c r="E572" s="100">
        <v>10998.38</v>
      </c>
      <c r="F572" s="99">
        <v>10800</v>
      </c>
      <c r="G572" s="99">
        <v>10200</v>
      </c>
      <c r="H572" s="100">
        <v>10200</v>
      </c>
      <c r="I572" s="465">
        <f t="shared" si="49"/>
        <v>100</v>
      </c>
      <c r="J572" s="242">
        <f t="shared" si="48"/>
        <v>92.74093093710165</v>
      </c>
      <c r="K572" s="379"/>
      <c r="L572" s="379"/>
      <c r="M572" s="379"/>
      <c r="N572" s="394"/>
    </row>
    <row r="573" spans="1:14" s="59" customFormat="1" ht="12.75" customHeight="1">
      <c r="A573" s="388"/>
      <c r="B573" s="129"/>
      <c r="C573" s="96">
        <v>4190</v>
      </c>
      <c r="D573" s="97" t="s">
        <v>469</v>
      </c>
      <c r="E573" s="100">
        <v>0</v>
      </c>
      <c r="F573" s="99">
        <v>0</v>
      </c>
      <c r="G573" s="99">
        <v>124</v>
      </c>
      <c r="H573" s="100">
        <v>123.6</v>
      </c>
      <c r="I573" s="465">
        <f t="shared" si="49"/>
        <v>99.6774193548387</v>
      </c>
      <c r="J573" s="242">
        <v>0</v>
      </c>
      <c r="K573" s="379"/>
      <c r="L573" s="379"/>
      <c r="M573" s="379"/>
      <c r="N573" s="394"/>
    </row>
    <row r="574" spans="1:14" s="59" customFormat="1" ht="12.75" customHeight="1">
      <c r="A574" s="128"/>
      <c r="B574" s="128"/>
      <c r="C574" s="128"/>
      <c r="D574" s="128"/>
      <c r="E574" s="131"/>
      <c r="F574" s="130"/>
      <c r="G574" s="130"/>
      <c r="H574" s="131"/>
      <c r="I574" s="307"/>
      <c r="J574" s="307"/>
      <c r="K574" s="379"/>
      <c r="L574" s="379"/>
      <c r="M574" s="379"/>
      <c r="N574" s="394"/>
    </row>
    <row r="575" spans="1:14" s="59" customFormat="1" ht="12.75" customHeight="1">
      <c r="A575" s="128"/>
      <c r="B575" s="128"/>
      <c r="C575" s="128"/>
      <c r="D575" s="128"/>
      <c r="E575" s="131"/>
      <c r="F575" s="130"/>
      <c r="G575" s="130"/>
      <c r="H575" s="131"/>
      <c r="I575" s="307"/>
      <c r="J575" s="307"/>
      <c r="K575" s="379"/>
      <c r="L575" s="379"/>
      <c r="M575" s="379"/>
      <c r="N575" s="394"/>
    </row>
    <row r="576" spans="1:14" s="59" customFormat="1" ht="12.75" customHeight="1">
      <c r="A576" s="128"/>
      <c r="B576" s="128"/>
      <c r="C576" s="128"/>
      <c r="D576" s="128"/>
      <c r="E576" s="131" t="s">
        <v>477</v>
      </c>
      <c r="F576" s="130"/>
      <c r="G576" s="130"/>
      <c r="H576" s="131"/>
      <c r="I576" s="307"/>
      <c r="J576" s="307"/>
      <c r="K576" s="379"/>
      <c r="L576" s="379"/>
      <c r="M576" s="379"/>
      <c r="N576" s="394"/>
    </row>
    <row r="577" spans="1:14" s="59" customFormat="1" ht="12.75" customHeight="1">
      <c r="A577" s="128"/>
      <c r="B577" s="128"/>
      <c r="C577" s="128"/>
      <c r="D577" s="128"/>
      <c r="E577" s="131"/>
      <c r="F577" s="130"/>
      <c r="G577" s="130"/>
      <c r="H577" s="131"/>
      <c r="I577" s="307"/>
      <c r="J577" s="307"/>
      <c r="K577" s="379"/>
      <c r="L577" s="379"/>
      <c r="M577" s="379"/>
      <c r="N577" s="394"/>
    </row>
    <row r="578" spans="1:14" s="59" customFormat="1" ht="12.75" customHeight="1">
      <c r="A578" s="340"/>
      <c r="B578" s="341"/>
      <c r="C578" s="340"/>
      <c r="D578" s="342"/>
      <c r="E578" s="65" t="s">
        <v>3</v>
      </c>
      <c r="F578" s="343" t="s">
        <v>97</v>
      </c>
      <c r="G578" s="344" t="s">
        <v>98</v>
      </c>
      <c r="H578" s="65" t="s">
        <v>3</v>
      </c>
      <c r="I578" s="345" t="s">
        <v>273</v>
      </c>
      <c r="J578" s="346"/>
      <c r="K578" s="379"/>
      <c r="L578" s="379"/>
      <c r="M578" s="379"/>
      <c r="N578" s="394"/>
    </row>
    <row r="579" spans="1:14" s="59" customFormat="1" ht="12.75" customHeight="1">
      <c r="A579" s="347" t="s">
        <v>94</v>
      </c>
      <c r="B579" s="211" t="s">
        <v>95</v>
      </c>
      <c r="C579" s="347" t="s">
        <v>4</v>
      </c>
      <c r="D579" s="348" t="s">
        <v>96</v>
      </c>
      <c r="E579" s="69" t="s">
        <v>357</v>
      </c>
      <c r="F579" s="349" t="s">
        <v>99</v>
      </c>
      <c r="G579" s="350" t="s">
        <v>100</v>
      </c>
      <c r="H579" s="69" t="s">
        <v>407</v>
      </c>
      <c r="I579" s="351"/>
      <c r="J579" s="352"/>
      <c r="K579" s="379"/>
      <c r="L579" s="379"/>
      <c r="M579" s="379"/>
      <c r="N579" s="394"/>
    </row>
    <row r="580" spans="1:14" s="59" customFormat="1" ht="12.75" customHeight="1">
      <c r="A580" s="353"/>
      <c r="B580" s="354"/>
      <c r="C580" s="353"/>
      <c r="D580" s="355"/>
      <c r="E580" s="73"/>
      <c r="F580" s="356" t="s">
        <v>407</v>
      </c>
      <c r="G580" s="357" t="s">
        <v>101</v>
      </c>
      <c r="H580" s="73"/>
      <c r="I580" s="358" t="s">
        <v>102</v>
      </c>
      <c r="J580" s="359" t="s">
        <v>103</v>
      </c>
      <c r="K580" s="379"/>
      <c r="L580" s="379"/>
      <c r="M580" s="379"/>
      <c r="N580" s="394"/>
    </row>
    <row r="581" spans="1:14" s="59" customFormat="1" ht="12.75" customHeight="1">
      <c r="A581" s="74">
        <v>1</v>
      </c>
      <c r="B581" s="74">
        <v>2</v>
      </c>
      <c r="C581" s="75">
        <v>3</v>
      </c>
      <c r="D581" s="75">
        <v>4</v>
      </c>
      <c r="E581" s="360">
        <v>5</v>
      </c>
      <c r="F581" s="360">
        <v>6</v>
      </c>
      <c r="G581" s="360">
        <v>7</v>
      </c>
      <c r="H581" s="361">
        <v>8</v>
      </c>
      <c r="I581" s="362">
        <v>9</v>
      </c>
      <c r="J581" s="363">
        <v>10</v>
      </c>
      <c r="K581" s="379"/>
      <c r="L581" s="379"/>
      <c r="M581" s="379"/>
      <c r="N581" s="394"/>
    </row>
    <row r="582" spans="1:14" s="59" customFormat="1" ht="12.75" customHeight="1">
      <c r="A582" s="58"/>
      <c r="B582" s="218"/>
      <c r="C582" s="96">
        <v>4210</v>
      </c>
      <c r="D582" s="97" t="s">
        <v>7</v>
      </c>
      <c r="E582" s="100">
        <v>30615</v>
      </c>
      <c r="F582" s="99">
        <v>38500</v>
      </c>
      <c r="G582" s="99">
        <v>70375</v>
      </c>
      <c r="H582" s="100">
        <v>70374.98</v>
      </c>
      <c r="I582" s="465">
        <f t="shared" si="49"/>
        <v>99.99997158081705</v>
      </c>
      <c r="J582" s="242">
        <f t="shared" si="48"/>
        <v>229.8709129511677</v>
      </c>
      <c r="K582" s="379"/>
      <c r="L582" s="379"/>
      <c r="M582" s="379"/>
      <c r="N582" s="307"/>
    </row>
    <row r="583" spans="1:14" s="59" customFormat="1" ht="12.75" customHeight="1">
      <c r="A583" s="88"/>
      <c r="B583" s="95"/>
      <c r="C583" s="96">
        <v>4240</v>
      </c>
      <c r="D583" s="97" t="s">
        <v>58</v>
      </c>
      <c r="E583" s="100">
        <v>1000</v>
      </c>
      <c r="F583" s="99">
        <v>3100</v>
      </c>
      <c r="G583" s="99">
        <v>17976</v>
      </c>
      <c r="H583" s="100">
        <v>17777.48</v>
      </c>
      <c r="I583" s="465">
        <f t="shared" si="49"/>
        <v>98.89563862928348</v>
      </c>
      <c r="J583" s="548">
        <f t="shared" si="48"/>
        <v>1777.748</v>
      </c>
      <c r="K583" s="398"/>
      <c r="L583" s="379"/>
      <c r="M583" s="379"/>
      <c r="N583" s="394"/>
    </row>
    <row r="584" spans="1:14" s="59" customFormat="1" ht="12.75" customHeight="1">
      <c r="A584" s="88"/>
      <c r="B584" s="95"/>
      <c r="C584" s="96">
        <v>4260</v>
      </c>
      <c r="D584" s="97" t="s">
        <v>15</v>
      </c>
      <c r="E584" s="100">
        <v>13544</v>
      </c>
      <c r="F584" s="99">
        <v>22400</v>
      </c>
      <c r="G584" s="99">
        <v>18594</v>
      </c>
      <c r="H584" s="100">
        <v>18593.64</v>
      </c>
      <c r="I584" s="465">
        <f t="shared" si="49"/>
        <v>99.99806389157793</v>
      </c>
      <c r="J584" s="242">
        <f t="shared" si="48"/>
        <v>137.28322504430005</v>
      </c>
      <c r="K584" s="385"/>
      <c r="L584" s="379"/>
      <c r="M584" s="379"/>
      <c r="N584" s="394"/>
    </row>
    <row r="585" spans="1:14" s="59" customFormat="1" ht="12.75" customHeight="1">
      <c r="A585" s="88"/>
      <c r="B585" s="95"/>
      <c r="C585" s="96">
        <v>4270</v>
      </c>
      <c r="D585" s="97" t="s">
        <v>27</v>
      </c>
      <c r="E585" s="100">
        <v>2237.34</v>
      </c>
      <c r="F585" s="99">
        <v>3050</v>
      </c>
      <c r="G585" s="99">
        <v>15421</v>
      </c>
      <c r="H585" s="100">
        <v>15247.14</v>
      </c>
      <c r="I585" s="465">
        <f t="shared" si="49"/>
        <v>98.87257635691589</v>
      </c>
      <c r="J585" s="242">
        <f t="shared" si="48"/>
        <v>681.4851564804633</v>
      </c>
      <c r="K585" s="379"/>
      <c r="L585" s="379"/>
      <c r="M585" s="379"/>
      <c r="N585" s="394"/>
    </row>
    <row r="586" spans="1:14" s="59" customFormat="1" ht="12.75" customHeight="1">
      <c r="A586" s="88"/>
      <c r="B586" s="95"/>
      <c r="C586" s="96">
        <v>4280</v>
      </c>
      <c r="D586" s="97" t="s">
        <v>87</v>
      </c>
      <c r="E586" s="100">
        <v>1000</v>
      </c>
      <c r="F586" s="99">
        <v>770</v>
      </c>
      <c r="G586" s="99">
        <v>2140</v>
      </c>
      <c r="H586" s="100">
        <v>2140</v>
      </c>
      <c r="I586" s="465">
        <f t="shared" si="49"/>
        <v>100</v>
      </c>
      <c r="J586" s="242">
        <f t="shared" si="48"/>
        <v>214</v>
      </c>
      <c r="K586" s="379"/>
      <c r="L586" s="379"/>
      <c r="M586" s="379"/>
      <c r="N586" s="394"/>
    </row>
    <row r="587" spans="1:14" s="59" customFormat="1" ht="12.75" customHeight="1">
      <c r="A587" s="88"/>
      <c r="B587" s="95"/>
      <c r="C587" s="96">
        <v>4300</v>
      </c>
      <c r="D587" s="97" t="s">
        <v>10</v>
      </c>
      <c r="E587" s="100">
        <v>30000</v>
      </c>
      <c r="F587" s="99">
        <v>45800</v>
      </c>
      <c r="G587" s="99">
        <v>38369</v>
      </c>
      <c r="H587" s="100">
        <v>38369.42</v>
      </c>
      <c r="I587" s="465">
        <f t="shared" si="49"/>
        <v>100.00109463368865</v>
      </c>
      <c r="J587" s="242">
        <f t="shared" si="48"/>
        <v>127.89806666666665</v>
      </c>
      <c r="K587" s="379"/>
      <c r="L587" s="379"/>
      <c r="M587" s="379"/>
      <c r="N587" s="379"/>
    </row>
    <row r="588" spans="1:14" s="59" customFormat="1" ht="12.75" customHeight="1">
      <c r="A588" s="88"/>
      <c r="B588" s="95"/>
      <c r="C588" s="218">
        <v>4360</v>
      </c>
      <c r="D588" s="97" t="s">
        <v>323</v>
      </c>
      <c r="E588" s="100">
        <v>4100</v>
      </c>
      <c r="F588" s="220">
        <v>4100</v>
      </c>
      <c r="G588" s="99">
        <v>3230</v>
      </c>
      <c r="H588" s="100">
        <v>3230.1</v>
      </c>
      <c r="I588" s="465">
        <v>100</v>
      </c>
      <c r="J588" s="242">
        <f t="shared" si="48"/>
        <v>78.78292682926829</v>
      </c>
      <c r="K588" s="379"/>
      <c r="L588" s="379"/>
      <c r="M588" s="379"/>
      <c r="N588" s="379"/>
    </row>
    <row r="589" spans="1:14" s="59" customFormat="1" ht="12.75" customHeight="1">
      <c r="A589" s="88"/>
      <c r="B589" s="95"/>
      <c r="C589" s="96">
        <v>4410</v>
      </c>
      <c r="D589" s="97" t="s">
        <v>16</v>
      </c>
      <c r="E589" s="100">
        <v>2000</v>
      </c>
      <c r="F589" s="99">
        <v>3000</v>
      </c>
      <c r="G589" s="99">
        <v>3223</v>
      </c>
      <c r="H589" s="100">
        <v>3223.42</v>
      </c>
      <c r="I589" s="465">
        <f t="shared" si="49"/>
        <v>100.01303133726343</v>
      </c>
      <c r="J589" s="242">
        <f t="shared" si="48"/>
        <v>161.171</v>
      </c>
      <c r="K589" s="379"/>
      <c r="L589" s="379"/>
      <c r="M589" s="379"/>
      <c r="N589" s="379"/>
    </row>
    <row r="590" spans="1:14" s="59" customFormat="1" ht="12.75" customHeight="1">
      <c r="A590" s="88"/>
      <c r="B590" s="95"/>
      <c r="C590" s="96">
        <v>4430</v>
      </c>
      <c r="D590" s="97" t="s">
        <v>28</v>
      </c>
      <c r="E590" s="100">
        <v>2500</v>
      </c>
      <c r="F590" s="99">
        <v>3600</v>
      </c>
      <c r="G590" s="99">
        <v>3373</v>
      </c>
      <c r="H590" s="100">
        <v>3373</v>
      </c>
      <c r="I590" s="465">
        <f t="shared" si="49"/>
        <v>100</v>
      </c>
      <c r="J590" s="242">
        <f t="shared" si="48"/>
        <v>134.92</v>
      </c>
      <c r="K590" s="379"/>
      <c r="L590" s="379"/>
      <c r="M590" s="379"/>
      <c r="N590" s="379"/>
    </row>
    <row r="591" spans="1:14" s="59" customFormat="1" ht="12.75" customHeight="1">
      <c r="A591" s="88"/>
      <c r="B591" s="95"/>
      <c r="C591" s="96">
        <v>4440</v>
      </c>
      <c r="D591" s="97" t="s">
        <v>17</v>
      </c>
      <c r="E591" s="100">
        <v>39077</v>
      </c>
      <c r="F591" s="99">
        <v>46000</v>
      </c>
      <c r="G591" s="99">
        <v>48376</v>
      </c>
      <c r="H591" s="100">
        <v>48376</v>
      </c>
      <c r="I591" s="465">
        <f t="shared" si="49"/>
        <v>100</v>
      </c>
      <c r="J591" s="242">
        <f t="shared" si="48"/>
        <v>123.79660669959311</v>
      </c>
      <c r="K591" s="379"/>
      <c r="L591" s="379"/>
      <c r="M591" s="379"/>
      <c r="N591" s="379"/>
    </row>
    <row r="592" spans="1:14" s="59" customFormat="1" ht="12.75" customHeight="1">
      <c r="A592" s="88"/>
      <c r="B592" s="95"/>
      <c r="C592" s="96">
        <v>4530</v>
      </c>
      <c r="D592" s="97" t="s">
        <v>375</v>
      </c>
      <c r="E592" s="100">
        <v>618.4</v>
      </c>
      <c r="F592" s="99">
        <v>900</v>
      </c>
      <c r="G592" s="99">
        <v>679</v>
      </c>
      <c r="H592" s="100">
        <v>678.5</v>
      </c>
      <c r="I592" s="465">
        <f t="shared" si="49"/>
        <v>99.92636229749633</v>
      </c>
      <c r="J592" s="242">
        <f t="shared" si="48"/>
        <v>109.71862871927556</v>
      </c>
      <c r="K592" s="379"/>
      <c r="L592" s="379"/>
      <c r="M592" s="379"/>
      <c r="N592" s="379"/>
    </row>
    <row r="593" spans="1:14" s="59" customFormat="1" ht="12.75" customHeight="1">
      <c r="A593" s="88"/>
      <c r="B593" s="95"/>
      <c r="C593" s="96">
        <v>4700</v>
      </c>
      <c r="D593" s="97" t="s">
        <v>136</v>
      </c>
      <c r="E593" s="100">
        <v>1000</v>
      </c>
      <c r="F593" s="99">
        <v>2000</v>
      </c>
      <c r="G593" s="99">
        <v>2026</v>
      </c>
      <c r="H593" s="100">
        <v>2026.43</v>
      </c>
      <c r="I593" s="465">
        <f>H593/G593*100</f>
        <v>100.02122408687069</v>
      </c>
      <c r="J593" s="242">
        <f t="shared" si="48"/>
        <v>202.643</v>
      </c>
      <c r="K593" s="379"/>
      <c r="L593" s="379"/>
      <c r="M593" s="379"/>
      <c r="N593" s="379"/>
    </row>
    <row r="594" spans="1:14" s="59" customFormat="1" ht="12.75" customHeight="1">
      <c r="A594" s="393"/>
      <c r="B594" s="400"/>
      <c r="C594" s="391"/>
      <c r="D594" s="124" t="s">
        <v>124</v>
      </c>
      <c r="E594" s="199">
        <f>SUM(E595:E612)+SUM(E613:E614)</f>
        <v>2370690.2</v>
      </c>
      <c r="F594" s="228">
        <f>SUM(F595:F612)+F614+F613</f>
        <v>1643184</v>
      </c>
      <c r="G594" s="228">
        <f>SUM(G595:G612)+G613+G614</f>
        <v>2251618</v>
      </c>
      <c r="H594" s="199">
        <f>SUM(H595:H612)+H613+H614</f>
        <v>2250688.4800000004</v>
      </c>
      <c r="I594" s="527">
        <f>H594/G594*100</f>
        <v>99.9587176865703</v>
      </c>
      <c r="J594" s="254">
        <f>H594/E594*100</f>
        <v>94.93811042876882</v>
      </c>
      <c r="K594" s="379"/>
      <c r="L594" s="379"/>
      <c r="M594" s="379"/>
      <c r="N594" s="379"/>
    </row>
    <row r="595" spans="1:14" s="59" customFormat="1" ht="12.75" customHeight="1">
      <c r="A595" s="88"/>
      <c r="B595" s="95"/>
      <c r="C595" s="96">
        <v>3020</v>
      </c>
      <c r="D595" s="97" t="s">
        <v>154</v>
      </c>
      <c r="E595" s="100">
        <v>4194.43</v>
      </c>
      <c r="F595" s="99">
        <v>2434</v>
      </c>
      <c r="G595" s="99">
        <v>3630</v>
      </c>
      <c r="H595" s="100">
        <v>3629.24</v>
      </c>
      <c r="I595" s="465">
        <f>H595/G595*100</f>
        <v>99.97906336088154</v>
      </c>
      <c r="J595" s="242">
        <f>H595/E595*100</f>
        <v>86.52522511998053</v>
      </c>
      <c r="K595" s="385"/>
      <c r="L595" s="379"/>
      <c r="M595" s="379"/>
      <c r="N595" s="379"/>
    </row>
    <row r="596" spans="1:14" s="59" customFormat="1" ht="12.75" customHeight="1">
      <c r="A596" s="88"/>
      <c r="B596" s="95"/>
      <c r="C596" s="96">
        <v>4010</v>
      </c>
      <c r="D596" s="97" t="s">
        <v>11</v>
      </c>
      <c r="E596" s="100">
        <v>1599965.14</v>
      </c>
      <c r="F596" s="99">
        <v>1055321</v>
      </c>
      <c r="G596" s="99">
        <v>1484575</v>
      </c>
      <c r="H596" s="100">
        <v>1483761.05</v>
      </c>
      <c r="I596" s="465">
        <f>H596/G596*100</f>
        <v>99.9451728609198</v>
      </c>
      <c r="J596" s="242">
        <f aca="true" t="shared" si="50" ref="J596:J613">H596/E596*100</f>
        <v>92.73708613426416</v>
      </c>
      <c r="K596" s="398"/>
      <c r="L596" s="379"/>
      <c r="M596" s="379"/>
      <c r="N596" s="379"/>
    </row>
    <row r="597" spans="1:14" s="59" customFormat="1" ht="12.75" customHeight="1">
      <c r="A597" s="88"/>
      <c r="B597" s="95"/>
      <c r="C597" s="96">
        <v>4040</v>
      </c>
      <c r="D597" s="97" t="s">
        <v>12</v>
      </c>
      <c r="E597" s="100">
        <v>127615.11</v>
      </c>
      <c r="F597" s="99">
        <v>129095</v>
      </c>
      <c r="G597" s="99">
        <v>121030</v>
      </c>
      <c r="H597" s="100">
        <v>121029.19</v>
      </c>
      <c r="I597" s="465">
        <f>H597/G597*100</f>
        <v>99.99933074444353</v>
      </c>
      <c r="J597" s="242">
        <f t="shared" si="50"/>
        <v>94.8392318119696</v>
      </c>
      <c r="K597" s="385"/>
      <c r="L597" s="379"/>
      <c r="M597" s="379"/>
      <c r="N597" s="379"/>
    </row>
    <row r="598" spans="1:14" s="59" customFormat="1" ht="12.75" customHeight="1">
      <c r="A598" s="88"/>
      <c r="B598" s="95"/>
      <c r="C598" s="96">
        <v>4110</v>
      </c>
      <c r="D598" s="97" t="s">
        <v>13</v>
      </c>
      <c r="E598" s="100">
        <v>277448.46</v>
      </c>
      <c r="F598" s="99">
        <v>189652</v>
      </c>
      <c r="G598" s="99">
        <v>262550</v>
      </c>
      <c r="H598" s="100">
        <v>262549.29</v>
      </c>
      <c r="I598" s="465">
        <f aca="true" t="shared" si="51" ref="I598:I614">H598/G598*100</f>
        <v>99.99972957531898</v>
      </c>
      <c r="J598" s="242">
        <f t="shared" si="50"/>
        <v>94.62993234851618</v>
      </c>
      <c r="K598" s="398"/>
      <c r="L598" s="379"/>
      <c r="M598" s="379"/>
      <c r="N598" s="379"/>
    </row>
    <row r="599" spans="1:14" s="59" customFormat="1" ht="12.75" customHeight="1">
      <c r="A599" s="88"/>
      <c r="B599" s="95"/>
      <c r="C599" s="96">
        <v>4120</v>
      </c>
      <c r="D599" s="97" t="s">
        <v>14</v>
      </c>
      <c r="E599" s="100">
        <v>23266.12</v>
      </c>
      <c r="F599" s="99">
        <v>22533</v>
      </c>
      <c r="G599" s="99">
        <v>23960</v>
      </c>
      <c r="H599" s="100">
        <v>23959.11</v>
      </c>
      <c r="I599" s="465">
        <f t="shared" si="51"/>
        <v>99.99628547579299</v>
      </c>
      <c r="J599" s="242">
        <f t="shared" si="50"/>
        <v>102.9785370315291</v>
      </c>
      <c r="K599" s="385"/>
      <c r="L599" s="379"/>
      <c r="M599" s="379"/>
      <c r="N599" s="379"/>
    </row>
    <row r="600" spans="1:14" s="59" customFormat="1" ht="12.75" customHeight="1">
      <c r="A600" s="88"/>
      <c r="B600" s="95"/>
      <c r="C600" s="96">
        <v>4170</v>
      </c>
      <c r="D600" s="97" t="s">
        <v>107</v>
      </c>
      <c r="E600" s="100">
        <v>0</v>
      </c>
      <c r="F600" s="99">
        <v>0</v>
      </c>
      <c r="G600" s="99">
        <v>16423</v>
      </c>
      <c r="H600" s="100">
        <v>16422.6</v>
      </c>
      <c r="I600" s="465">
        <f t="shared" si="51"/>
        <v>99.99756439140229</v>
      </c>
      <c r="J600" s="242">
        <v>0</v>
      </c>
      <c r="K600" s="385"/>
      <c r="L600" s="379"/>
      <c r="M600" s="379"/>
      <c r="N600" s="379"/>
    </row>
    <row r="601" spans="1:14" s="59" customFormat="1" ht="12.75" customHeight="1">
      <c r="A601" s="88"/>
      <c r="B601" s="95"/>
      <c r="C601" s="96">
        <v>4210</v>
      </c>
      <c r="D601" s="97" t="s">
        <v>7</v>
      </c>
      <c r="E601" s="100">
        <v>29117.32</v>
      </c>
      <c r="F601" s="99">
        <v>29232</v>
      </c>
      <c r="G601" s="99">
        <v>25663</v>
      </c>
      <c r="H601" s="100">
        <v>25553.75</v>
      </c>
      <c r="I601" s="465">
        <f t="shared" si="51"/>
        <v>99.5742898336126</v>
      </c>
      <c r="J601" s="242">
        <f t="shared" si="50"/>
        <v>87.76133929908384</v>
      </c>
      <c r="K601" s="379"/>
      <c r="L601" s="379"/>
      <c r="M601" s="379"/>
      <c r="N601" s="379"/>
    </row>
    <row r="602" spans="1:14" s="59" customFormat="1" ht="12.75" customHeight="1">
      <c r="A602" s="88"/>
      <c r="B602" s="95"/>
      <c r="C602" s="96">
        <v>4240</v>
      </c>
      <c r="D602" s="97" t="s">
        <v>58</v>
      </c>
      <c r="E602" s="100">
        <v>337.05</v>
      </c>
      <c r="F602" s="99">
        <v>900</v>
      </c>
      <c r="G602" s="99">
        <v>600</v>
      </c>
      <c r="H602" s="100">
        <v>600</v>
      </c>
      <c r="I602" s="465">
        <f t="shared" si="51"/>
        <v>100</v>
      </c>
      <c r="J602" s="242">
        <v>0</v>
      </c>
      <c r="K602" s="385"/>
      <c r="L602" s="379"/>
      <c r="M602" s="379"/>
      <c r="N602" s="379"/>
    </row>
    <row r="603" spans="1:14" s="59" customFormat="1" ht="12.75" customHeight="1">
      <c r="A603" s="88"/>
      <c r="B603" s="95"/>
      <c r="C603" s="96">
        <v>4260</v>
      </c>
      <c r="D603" s="97" t="s">
        <v>15</v>
      </c>
      <c r="E603" s="100">
        <v>157098.9</v>
      </c>
      <c r="F603" s="99">
        <v>119361</v>
      </c>
      <c r="G603" s="99">
        <v>171177</v>
      </c>
      <c r="H603" s="100">
        <v>171176.32</v>
      </c>
      <c r="I603" s="465">
        <f t="shared" si="51"/>
        <v>99.9996027503695</v>
      </c>
      <c r="J603" s="242">
        <f t="shared" si="50"/>
        <v>108.96086478008439</v>
      </c>
      <c r="K603" s="551"/>
      <c r="L603" s="379"/>
      <c r="M603" s="379"/>
      <c r="N603" s="379"/>
    </row>
    <row r="604" spans="1:14" s="59" customFormat="1" ht="12.75" customHeight="1">
      <c r="A604" s="88"/>
      <c r="B604" s="95"/>
      <c r="C604" s="96">
        <v>4270</v>
      </c>
      <c r="D604" s="97" t="s">
        <v>27</v>
      </c>
      <c r="E604" s="100">
        <v>9263.15</v>
      </c>
      <c r="F604" s="99">
        <v>7002</v>
      </c>
      <c r="G604" s="99">
        <v>7908</v>
      </c>
      <c r="H604" s="100">
        <v>7907.5</v>
      </c>
      <c r="I604" s="465">
        <f t="shared" si="51"/>
        <v>99.99367728882144</v>
      </c>
      <c r="J604" s="242">
        <f t="shared" si="50"/>
        <v>85.36512957255361</v>
      </c>
      <c r="K604" s="379"/>
      <c r="L604" s="379"/>
      <c r="M604" s="379"/>
      <c r="N604" s="379"/>
    </row>
    <row r="605" spans="1:14" s="59" customFormat="1" ht="12.75" customHeight="1">
      <c r="A605" s="88"/>
      <c r="B605" s="95"/>
      <c r="C605" s="96">
        <v>4280</v>
      </c>
      <c r="D605" s="97" t="s">
        <v>87</v>
      </c>
      <c r="E605" s="100">
        <v>1637</v>
      </c>
      <c r="F605" s="99">
        <v>686</v>
      </c>
      <c r="G605" s="99">
        <v>1821</v>
      </c>
      <c r="H605" s="100">
        <v>1821</v>
      </c>
      <c r="I605" s="465">
        <f t="shared" si="51"/>
        <v>100</v>
      </c>
      <c r="J605" s="242">
        <f t="shared" si="50"/>
        <v>111.2400733048259</v>
      </c>
      <c r="K605" s="379"/>
      <c r="L605" s="379"/>
      <c r="M605" s="379"/>
      <c r="N605" s="379"/>
    </row>
    <row r="606" spans="1:14" s="59" customFormat="1" ht="12.75" customHeight="1">
      <c r="A606" s="88"/>
      <c r="B606" s="95"/>
      <c r="C606" s="96">
        <v>4300</v>
      </c>
      <c r="D606" s="97" t="s">
        <v>10</v>
      </c>
      <c r="E606" s="100">
        <v>49385.89</v>
      </c>
      <c r="F606" s="99">
        <v>29381</v>
      </c>
      <c r="G606" s="99">
        <v>35923</v>
      </c>
      <c r="H606" s="100">
        <v>35922.87</v>
      </c>
      <c r="I606" s="465">
        <f t="shared" si="51"/>
        <v>99.99963811485678</v>
      </c>
      <c r="J606" s="242">
        <f t="shared" si="50"/>
        <v>72.73913662384135</v>
      </c>
      <c r="K606" s="379"/>
      <c r="L606" s="379"/>
      <c r="M606" s="379"/>
      <c r="N606" s="379"/>
    </row>
    <row r="607" spans="1:14" s="59" customFormat="1" ht="12.75" customHeight="1">
      <c r="A607" s="88"/>
      <c r="B607" s="95"/>
      <c r="C607" s="96">
        <v>4360</v>
      </c>
      <c r="D607" s="97" t="s">
        <v>323</v>
      </c>
      <c r="E607" s="100">
        <v>2579</v>
      </c>
      <c r="F607" s="99">
        <v>2192</v>
      </c>
      <c r="G607" s="99">
        <v>2486</v>
      </c>
      <c r="H607" s="100">
        <v>2485.04</v>
      </c>
      <c r="I607" s="465">
        <f t="shared" si="51"/>
        <v>99.96138374899436</v>
      </c>
      <c r="J607" s="242">
        <f t="shared" si="50"/>
        <v>96.35672741372625</v>
      </c>
      <c r="K607" s="379"/>
      <c r="L607" s="379"/>
      <c r="M607" s="379"/>
      <c r="N607" s="379"/>
    </row>
    <row r="608" spans="1:14" s="59" customFormat="1" ht="12.75" customHeight="1">
      <c r="A608" s="88"/>
      <c r="B608" s="95"/>
      <c r="C608" s="96">
        <v>4410</v>
      </c>
      <c r="D608" s="97" t="s">
        <v>16</v>
      </c>
      <c r="E608" s="100">
        <v>2330.94</v>
      </c>
      <c r="F608" s="99">
        <v>1536</v>
      </c>
      <c r="G608" s="99">
        <v>2451</v>
      </c>
      <c r="H608" s="100">
        <v>2450.52</v>
      </c>
      <c r="I608" s="465">
        <f t="shared" si="51"/>
        <v>99.98041615667074</v>
      </c>
      <c r="J608" s="242">
        <f t="shared" si="50"/>
        <v>105.13011917938687</v>
      </c>
      <c r="K608" s="379"/>
      <c r="L608" s="394"/>
      <c r="M608" s="379"/>
      <c r="N608" s="379"/>
    </row>
    <row r="609" spans="1:14" s="59" customFormat="1" ht="12.75" customHeight="1">
      <c r="A609" s="88"/>
      <c r="B609" s="95"/>
      <c r="C609" s="96">
        <v>4430</v>
      </c>
      <c r="D609" s="97" t="s">
        <v>28</v>
      </c>
      <c r="E609" s="100">
        <v>2454.12</v>
      </c>
      <c r="F609" s="99">
        <v>3000</v>
      </c>
      <c r="G609" s="99">
        <v>2906</v>
      </c>
      <c r="H609" s="100">
        <v>2906</v>
      </c>
      <c r="I609" s="465">
        <f t="shared" si="51"/>
        <v>100</v>
      </c>
      <c r="J609" s="242">
        <f t="shared" si="50"/>
        <v>118.41311753296497</v>
      </c>
      <c r="K609" s="379"/>
      <c r="L609" s="243"/>
      <c r="M609" s="379"/>
      <c r="N609" s="379"/>
    </row>
    <row r="610" spans="1:14" s="59" customFormat="1" ht="12.75" customHeight="1">
      <c r="A610" s="88"/>
      <c r="B610" s="95"/>
      <c r="C610" s="96">
        <v>4440</v>
      </c>
      <c r="D610" s="97" t="s">
        <v>17</v>
      </c>
      <c r="E610" s="100">
        <v>77161</v>
      </c>
      <c r="F610" s="99">
        <v>45479</v>
      </c>
      <c r="G610" s="99">
        <v>78579</v>
      </c>
      <c r="H610" s="100">
        <v>78579</v>
      </c>
      <c r="I610" s="465">
        <f t="shared" si="51"/>
        <v>100</v>
      </c>
      <c r="J610" s="242">
        <f t="shared" si="50"/>
        <v>101.8377159445834</v>
      </c>
      <c r="K610" s="379"/>
      <c r="L610" s="394"/>
      <c r="M610" s="379"/>
      <c r="N610" s="379"/>
    </row>
    <row r="611" spans="1:14" s="59" customFormat="1" ht="12.75" customHeight="1">
      <c r="A611" s="88"/>
      <c r="B611" s="95"/>
      <c r="C611" s="96">
        <v>4480</v>
      </c>
      <c r="D611" s="97" t="s">
        <v>29</v>
      </c>
      <c r="E611" s="100">
        <v>133</v>
      </c>
      <c r="F611" s="99">
        <v>180</v>
      </c>
      <c r="G611" s="99">
        <v>136</v>
      </c>
      <c r="H611" s="100">
        <v>136</v>
      </c>
      <c r="I611" s="465">
        <f t="shared" si="51"/>
        <v>100</v>
      </c>
      <c r="J611" s="242">
        <f t="shared" si="50"/>
        <v>102.25563909774435</v>
      </c>
      <c r="K611" s="379"/>
      <c r="L611" s="394"/>
      <c r="M611" s="379"/>
      <c r="N611" s="379"/>
    </row>
    <row r="612" spans="1:14" s="59" customFormat="1" ht="12.75" customHeight="1">
      <c r="A612" s="88"/>
      <c r="B612" s="95"/>
      <c r="C612" s="96">
        <v>4520</v>
      </c>
      <c r="D612" s="97" t="s">
        <v>331</v>
      </c>
      <c r="E612" s="100">
        <v>4800</v>
      </c>
      <c r="F612" s="99">
        <v>3200</v>
      </c>
      <c r="G612" s="99">
        <v>4800</v>
      </c>
      <c r="H612" s="100">
        <v>4800</v>
      </c>
      <c r="I612" s="465">
        <f t="shared" si="51"/>
        <v>100</v>
      </c>
      <c r="J612" s="242">
        <f t="shared" si="50"/>
        <v>100</v>
      </c>
      <c r="K612" s="379"/>
      <c r="L612" s="394"/>
      <c r="M612" s="379"/>
      <c r="N612" s="379"/>
    </row>
    <row r="613" spans="1:14" s="59" customFormat="1" ht="12.75" customHeight="1">
      <c r="A613" s="88"/>
      <c r="B613" s="95"/>
      <c r="C613" s="192">
        <v>4530</v>
      </c>
      <c r="D613" s="129" t="s">
        <v>375</v>
      </c>
      <c r="E613" s="251">
        <v>1903.57</v>
      </c>
      <c r="F613" s="252">
        <v>2000</v>
      </c>
      <c r="G613" s="252">
        <v>2121</v>
      </c>
      <c r="H613" s="251">
        <v>2121</v>
      </c>
      <c r="I613" s="529">
        <f t="shared" si="51"/>
        <v>100</v>
      </c>
      <c r="J613" s="242">
        <f t="shared" si="50"/>
        <v>111.42222245570166</v>
      </c>
      <c r="K613" s="379"/>
      <c r="L613" s="394"/>
      <c r="M613" s="379"/>
      <c r="N613" s="379"/>
    </row>
    <row r="614" spans="1:14" s="59" customFormat="1" ht="12.75" customHeight="1">
      <c r="A614" s="88"/>
      <c r="B614" s="95"/>
      <c r="C614" s="96">
        <v>4700</v>
      </c>
      <c r="D614" s="97" t="s">
        <v>136</v>
      </c>
      <c r="E614" s="100">
        <v>0</v>
      </c>
      <c r="F614" s="99">
        <v>0</v>
      </c>
      <c r="G614" s="99">
        <v>2879</v>
      </c>
      <c r="H614" s="100">
        <v>2879</v>
      </c>
      <c r="I614" s="529">
        <f t="shared" si="51"/>
        <v>100</v>
      </c>
      <c r="J614" s="242">
        <v>0</v>
      </c>
      <c r="K614" s="379"/>
      <c r="L614" s="379"/>
      <c r="M614" s="379"/>
      <c r="N614" s="379"/>
    </row>
    <row r="615" spans="1:14" s="59" customFormat="1" ht="12.75" customHeight="1">
      <c r="A615" s="395"/>
      <c r="B615" s="561"/>
      <c r="C615" s="620"/>
      <c r="D615" s="415" t="s">
        <v>275</v>
      </c>
      <c r="E615" s="255">
        <f>SUM(E616:E622)</f>
        <v>113213</v>
      </c>
      <c r="F615" s="621">
        <f>SUM(F616:F622)+F623</f>
        <v>116194</v>
      </c>
      <c r="G615" s="621">
        <f>SUM(G616:G622)+G623</f>
        <v>116194</v>
      </c>
      <c r="H615" s="255">
        <f>SUM(H616:H622)+H623</f>
        <v>116194</v>
      </c>
      <c r="I615" s="542">
        <f aca="true" t="shared" si="52" ref="I615:I623">H615/G615*100</f>
        <v>100</v>
      </c>
      <c r="J615" s="543">
        <f aca="true" t="shared" si="53" ref="J615:J625">H615/E615*100</f>
        <v>102.63308983950606</v>
      </c>
      <c r="K615" s="379"/>
      <c r="L615" s="379"/>
      <c r="M615" s="379"/>
      <c r="N615" s="379"/>
    </row>
    <row r="616" spans="1:14" s="59" customFormat="1" ht="12.75" customHeight="1">
      <c r="A616" s="395"/>
      <c r="B616" s="561"/>
      <c r="C616" s="396">
        <v>4010</v>
      </c>
      <c r="D616" s="201" t="s">
        <v>248</v>
      </c>
      <c r="E616" s="146">
        <v>81400</v>
      </c>
      <c r="F616" s="145">
        <v>80400</v>
      </c>
      <c r="G616" s="145">
        <v>80850</v>
      </c>
      <c r="H616" s="146">
        <v>80850</v>
      </c>
      <c r="I616" s="465">
        <f t="shared" si="52"/>
        <v>100</v>
      </c>
      <c r="J616" s="242">
        <f t="shared" si="53"/>
        <v>99.32432432432432</v>
      </c>
      <c r="K616" s="477"/>
      <c r="L616" s="379"/>
      <c r="M616" s="379"/>
      <c r="N616" s="379"/>
    </row>
    <row r="617" spans="1:14" s="59" customFormat="1" ht="12.75" customHeight="1">
      <c r="A617" s="395"/>
      <c r="B617" s="561"/>
      <c r="C617" s="396">
        <v>4040</v>
      </c>
      <c r="D617" s="97" t="s">
        <v>12</v>
      </c>
      <c r="E617" s="146">
        <v>6903</v>
      </c>
      <c r="F617" s="145">
        <v>6834</v>
      </c>
      <c r="G617" s="145">
        <v>6384</v>
      </c>
      <c r="H617" s="146">
        <v>6384</v>
      </c>
      <c r="I617" s="465">
        <f t="shared" si="52"/>
        <v>100</v>
      </c>
      <c r="J617" s="242">
        <f t="shared" si="53"/>
        <v>92.48152976966536</v>
      </c>
      <c r="K617" s="385"/>
      <c r="L617" s="379"/>
      <c r="M617" s="379"/>
      <c r="N617" s="379"/>
    </row>
    <row r="618" spans="1:14" s="59" customFormat="1" ht="12.75" customHeight="1">
      <c r="A618" s="395"/>
      <c r="B618" s="561"/>
      <c r="C618" s="396">
        <v>4110</v>
      </c>
      <c r="D618" s="97" t="s">
        <v>13</v>
      </c>
      <c r="E618" s="146">
        <v>15280</v>
      </c>
      <c r="F618" s="145">
        <v>15080</v>
      </c>
      <c r="G618" s="145">
        <v>15080</v>
      </c>
      <c r="H618" s="146">
        <v>15080</v>
      </c>
      <c r="I618" s="465">
        <f t="shared" si="52"/>
        <v>100</v>
      </c>
      <c r="J618" s="242">
        <f t="shared" si="53"/>
        <v>98.69109947643979</v>
      </c>
      <c r="K618" s="385"/>
      <c r="L618" s="379"/>
      <c r="M618" s="379"/>
      <c r="N618" s="379"/>
    </row>
    <row r="619" spans="1:14" s="59" customFormat="1" ht="12.75" customHeight="1">
      <c r="A619" s="395"/>
      <c r="B619" s="561"/>
      <c r="C619" s="396">
        <v>4120</v>
      </c>
      <c r="D619" s="97" t="s">
        <v>14</v>
      </c>
      <c r="E619" s="146">
        <v>2130</v>
      </c>
      <c r="F619" s="145">
        <v>2080</v>
      </c>
      <c r="G619" s="145">
        <v>2080</v>
      </c>
      <c r="H619" s="146">
        <v>2080</v>
      </c>
      <c r="I619" s="465">
        <f t="shared" si="52"/>
        <v>100</v>
      </c>
      <c r="J619" s="242">
        <f t="shared" si="53"/>
        <v>97.65258215962442</v>
      </c>
      <c r="K619" s="379"/>
      <c r="L619" s="379"/>
      <c r="M619" s="379"/>
      <c r="N619" s="379"/>
    </row>
    <row r="620" spans="1:14" s="59" customFormat="1" ht="12.75" customHeight="1">
      <c r="A620" s="395"/>
      <c r="B620" s="561"/>
      <c r="C620" s="396">
        <v>4210</v>
      </c>
      <c r="D620" s="97" t="s">
        <v>7</v>
      </c>
      <c r="E620" s="146">
        <v>600</v>
      </c>
      <c r="F620" s="145">
        <v>1200</v>
      </c>
      <c r="G620" s="145">
        <v>1200</v>
      </c>
      <c r="H620" s="146">
        <v>1200</v>
      </c>
      <c r="I620" s="465">
        <f t="shared" si="52"/>
        <v>100</v>
      </c>
      <c r="J620" s="242">
        <f t="shared" si="53"/>
        <v>200</v>
      </c>
      <c r="K620" s="477"/>
      <c r="L620" s="379"/>
      <c r="M620" s="379"/>
      <c r="N620" s="379"/>
    </row>
    <row r="621" spans="1:14" s="59" customFormat="1" ht="12.75" customHeight="1">
      <c r="A621" s="395"/>
      <c r="B621" s="561"/>
      <c r="C621" s="396">
        <v>4260</v>
      </c>
      <c r="D621" s="97" t="s">
        <v>15</v>
      </c>
      <c r="E621" s="146">
        <v>5900</v>
      </c>
      <c r="F621" s="145">
        <v>6000</v>
      </c>
      <c r="G621" s="145">
        <v>6000</v>
      </c>
      <c r="H621" s="146">
        <v>6000</v>
      </c>
      <c r="I621" s="465">
        <f t="shared" si="52"/>
        <v>100</v>
      </c>
      <c r="J621" s="242">
        <f t="shared" si="53"/>
        <v>101.69491525423729</v>
      </c>
      <c r="K621" s="385"/>
      <c r="L621" s="379"/>
      <c r="M621" s="379"/>
      <c r="N621" s="379"/>
    </row>
    <row r="622" spans="1:14" s="59" customFormat="1" ht="12.75" customHeight="1">
      <c r="A622" s="395"/>
      <c r="B622" s="561"/>
      <c r="C622" s="396">
        <v>4300</v>
      </c>
      <c r="D622" s="97" t="s">
        <v>10</v>
      </c>
      <c r="E622" s="146">
        <v>1000</v>
      </c>
      <c r="F622" s="145">
        <v>600</v>
      </c>
      <c r="G622" s="145">
        <v>600</v>
      </c>
      <c r="H622" s="146">
        <v>600</v>
      </c>
      <c r="I622" s="465">
        <f t="shared" si="52"/>
        <v>100</v>
      </c>
      <c r="J622" s="242">
        <f t="shared" si="53"/>
        <v>60</v>
      </c>
      <c r="K622" s="379"/>
      <c r="L622" s="379"/>
      <c r="M622" s="379"/>
      <c r="N622" s="379"/>
    </row>
    <row r="623" spans="1:14" s="59" customFormat="1" ht="12.75" customHeight="1">
      <c r="A623" s="395"/>
      <c r="B623" s="561"/>
      <c r="C623" s="396">
        <v>4440</v>
      </c>
      <c r="D623" s="97" t="s">
        <v>332</v>
      </c>
      <c r="E623" s="146">
        <v>0</v>
      </c>
      <c r="F623" s="145">
        <v>4000</v>
      </c>
      <c r="G623" s="145">
        <v>4000</v>
      </c>
      <c r="H623" s="146">
        <v>4000</v>
      </c>
      <c r="I623" s="465">
        <f t="shared" si="52"/>
        <v>100</v>
      </c>
      <c r="J623" s="242">
        <v>0</v>
      </c>
      <c r="K623" s="379"/>
      <c r="L623" s="379"/>
      <c r="M623" s="379"/>
      <c r="N623" s="379"/>
    </row>
    <row r="624" spans="1:14" s="59" customFormat="1" ht="12.75" customHeight="1">
      <c r="A624" s="393"/>
      <c r="B624" s="400"/>
      <c r="C624" s="391"/>
      <c r="D624" s="124" t="s">
        <v>254</v>
      </c>
      <c r="E624" s="199">
        <f>E625</f>
        <v>113812</v>
      </c>
      <c r="F624" s="228">
        <f>F625</f>
        <v>77875</v>
      </c>
      <c r="G624" s="228">
        <f>G625</f>
        <v>85874</v>
      </c>
      <c r="H624" s="199">
        <f>H625</f>
        <v>85874</v>
      </c>
      <c r="I624" s="527">
        <f aca="true" t="shared" si="54" ref="I624:I629">H624/G624*100</f>
        <v>100</v>
      </c>
      <c r="J624" s="254">
        <f t="shared" si="53"/>
        <v>75.45250061504937</v>
      </c>
      <c r="K624" s="379"/>
      <c r="L624" s="379"/>
      <c r="M624" s="379"/>
      <c r="N624" s="379"/>
    </row>
    <row r="625" spans="1:14" s="59" customFormat="1" ht="12.75" customHeight="1">
      <c r="A625" s="88"/>
      <c r="B625" s="192"/>
      <c r="C625" s="96">
        <v>2540</v>
      </c>
      <c r="D625" s="97" t="s">
        <v>510</v>
      </c>
      <c r="E625" s="100">
        <v>113812</v>
      </c>
      <c r="F625" s="99">
        <v>77875</v>
      </c>
      <c r="G625" s="99">
        <v>85874</v>
      </c>
      <c r="H625" s="100">
        <v>85874</v>
      </c>
      <c r="I625" s="465">
        <f t="shared" si="54"/>
        <v>100</v>
      </c>
      <c r="J625" s="242">
        <f t="shared" si="53"/>
        <v>75.45250061504937</v>
      </c>
      <c r="K625" s="477"/>
      <c r="L625" s="379"/>
      <c r="M625" s="379"/>
      <c r="N625" s="379"/>
    </row>
    <row r="626" spans="1:14" s="59" customFormat="1" ht="12.75" customHeight="1">
      <c r="A626" s="104"/>
      <c r="B626" s="89">
        <v>80130</v>
      </c>
      <c r="C626" s="90"/>
      <c r="D626" s="91" t="s">
        <v>63</v>
      </c>
      <c r="E626" s="94">
        <f>E628+E653+E667+E690+E692+E627</f>
        <v>8537337.809999999</v>
      </c>
      <c r="F626" s="93">
        <f>F628+F653+F667+F690+F692</f>
        <v>1143254</v>
      </c>
      <c r="G626" s="93">
        <f>G628+G653+G667+G690+G692</f>
        <v>1420732</v>
      </c>
      <c r="H626" s="94">
        <f>H628+H653+H667+H690+H692</f>
        <v>1420732</v>
      </c>
      <c r="I626" s="464">
        <f t="shared" si="54"/>
        <v>100</v>
      </c>
      <c r="J626" s="227">
        <f>H626/E626*100</f>
        <v>16.641393741452525</v>
      </c>
      <c r="K626" s="385"/>
      <c r="L626" s="394"/>
      <c r="M626" s="379"/>
      <c r="N626" s="379"/>
    </row>
    <row r="627" spans="1:14" s="59" customFormat="1" ht="12.75" customHeight="1">
      <c r="A627" s="104"/>
      <c r="B627" s="89"/>
      <c r="C627" s="90"/>
      <c r="D627" s="91" t="s">
        <v>185</v>
      </c>
      <c r="E627" s="294">
        <v>0</v>
      </c>
      <c r="F627" s="295">
        <v>0</v>
      </c>
      <c r="G627" s="295">
        <f>G688</f>
        <v>2500</v>
      </c>
      <c r="H627" s="294">
        <f>H688</f>
        <v>2500</v>
      </c>
      <c r="I627" s="537">
        <v>100</v>
      </c>
      <c r="J627" s="294">
        <v>0</v>
      </c>
      <c r="K627" s="379"/>
      <c r="L627" s="397"/>
      <c r="M627" s="379"/>
      <c r="N627" s="379"/>
    </row>
    <row r="628" spans="1:14" s="59" customFormat="1" ht="12.75" customHeight="1">
      <c r="A628" s="104"/>
      <c r="B628" s="89"/>
      <c r="C628" s="391"/>
      <c r="D628" s="124" t="s">
        <v>264</v>
      </c>
      <c r="E628" s="199">
        <f>SUM(E629:E637)+SUM(E646:E652)</f>
        <v>1194526.8099999996</v>
      </c>
      <c r="F628" s="228">
        <f>SUM(F629:F637)+SUM(F646:F652)</f>
        <v>225855</v>
      </c>
      <c r="G628" s="228">
        <f>SUM(G629:G637)+SUM(G646:G652)</f>
        <v>373375</v>
      </c>
      <c r="H628" s="199">
        <f>SUM(H629:H637)+SUM(H646:H652)</f>
        <v>373375</v>
      </c>
      <c r="I628" s="527">
        <f t="shared" si="54"/>
        <v>100</v>
      </c>
      <c r="J628" s="254">
        <f>H628/E628*100</f>
        <v>31.25714691995905</v>
      </c>
      <c r="K628" s="379"/>
      <c r="L628" s="131"/>
      <c r="M628" s="379"/>
      <c r="N628" s="379"/>
    </row>
    <row r="629" spans="1:14" s="59" customFormat="1" ht="12.75" customHeight="1">
      <c r="A629" s="104"/>
      <c r="B629" s="89"/>
      <c r="C629" s="96">
        <v>3020</v>
      </c>
      <c r="D629" s="97" t="s">
        <v>154</v>
      </c>
      <c r="E629" s="100">
        <v>624</v>
      </c>
      <c r="F629" s="99">
        <v>1400</v>
      </c>
      <c r="G629" s="99">
        <v>1400</v>
      </c>
      <c r="H629" s="100">
        <v>1400</v>
      </c>
      <c r="I629" s="465">
        <f t="shared" si="54"/>
        <v>100</v>
      </c>
      <c r="J629" s="242">
        <f>H629/E629*100</f>
        <v>224.35897435897436</v>
      </c>
      <c r="K629" s="379"/>
      <c r="L629" s="397"/>
      <c r="M629" s="379"/>
      <c r="N629" s="379"/>
    </row>
    <row r="630" spans="1:14" s="59" customFormat="1" ht="12.75" customHeight="1">
      <c r="A630" s="104"/>
      <c r="B630" s="89"/>
      <c r="C630" s="96">
        <v>4010</v>
      </c>
      <c r="D630" s="97" t="s">
        <v>11</v>
      </c>
      <c r="E630" s="100">
        <v>792501.44</v>
      </c>
      <c r="F630" s="99">
        <v>115000</v>
      </c>
      <c r="G630" s="99">
        <v>246285</v>
      </c>
      <c r="H630" s="100">
        <v>246285</v>
      </c>
      <c r="I630" s="465">
        <f aca="true" t="shared" si="55" ref="I630:I652">H630/G630*100</f>
        <v>100</v>
      </c>
      <c r="J630" s="242">
        <f>H630/E630*100</f>
        <v>31.076915140999624</v>
      </c>
      <c r="K630" s="379"/>
      <c r="L630" s="131"/>
      <c r="M630" s="379"/>
      <c r="N630" s="379"/>
    </row>
    <row r="631" spans="1:14" s="59" customFormat="1" ht="12.75" customHeight="1">
      <c r="A631" s="104"/>
      <c r="B631" s="89"/>
      <c r="C631" s="96">
        <v>4040</v>
      </c>
      <c r="D631" s="97" t="s">
        <v>12</v>
      </c>
      <c r="E631" s="100">
        <v>69447.58</v>
      </c>
      <c r="F631" s="99">
        <v>19120</v>
      </c>
      <c r="G631" s="99">
        <v>17348</v>
      </c>
      <c r="H631" s="100">
        <v>17348</v>
      </c>
      <c r="I631" s="465">
        <f t="shared" si="55"/>
        <v>100</v>
      </c>
      <c r="J631" s="242">
        <f aca="true" t="shared" si="56" ref="J631:J652">H631/E631*100</f>
        <v>24.979992103396548</v>
      </c>
      <c r="K631" s="398"/>
      <c r="L631" s="379"/>
      <c r="M631" s="379"/>
      <c r="N631" s="379"/>
    </row>
    <row r="632" spans="1:14" s="59" customFormat="1" ht="12.75" customHeight="1">
      <c r="A632" s="104"/>
      <c r="B632" s="89"/>
      <c r="C632" s="96">
        <v>4110</v>
      </c>
      <c r="D632" s="97" t="s">
        <v>13</v>
      </c>
      <c r="E632" s="100">
        <v>141666.37</v>
      </c>
      <c r="F632" s="99">
        <v>19630</v>
      </c>
      <c r="G632" s="99">
        <v>39629</v>
      </c>
      <c r="H632" s="100">
        <v>39629</v>
      </c>
      <c r="I632" s="465">
        <f t="shared" si="55"/>
        <v>100</v>
      </c>
      <c r="J632" s="242">
        <f t="shared" si="56"/>
        <v>27.97347034444378</v>
      </c>
      <c r="K632" s="385"/>
      <c r="L632" s="379"/>
      <c r="M632" s="379"/>
      <c r="N632" s="379"/>
    </row>
    <row r="633" spans="1:14" s="59" customFormat="1" ht="12.75" customHeight="1">
      <c r="A633" s="104"/>
      <c r="B633" s="89"/>
      <c r="C633" s="96">
        <v>4120</v>
      </c>
      <c r="D633" s="97" t="s">
        <v>14</v>
      </c>
      <c r="E633" s="100">
        <v>14539.61</v>
      </c>
      <c r="F633" s="99">
        <v>2205</v>
      </c>
      <c r="G633" s="99">
        <v>4322</v>
      </c>
      <c r="H633" s="100">
        <v>4322</v>
      </c>
      <c r="I633" s="465">
        <f t="shared" si="55"/>
        <v>100</v>
      </c>
      <c r="J633" s="242">
        <f t="shared" si="56"/>
        <v>29.725694155482852</v>
      </c>
      <c r="K633" s="379"/>
      <c r="L633" s="379"/>
      <c r="M633" s="379"/>
      <c r="N633" s="379"/>
    </row>
    <row r="634" spans="1:14" s="59" customFormat="1" ht="12.75" customHeight="1">
      <c r="A634" s="104"/>
      <c r="B634" s="89"/>
      <c r="C634" s="96">
        <v>4210</v>
      </c>
      <c r="D634" s="97" t="s">
        <v>7</v>
      </c>
      <c r="E634" s="100">
        <v>20787.19</v>
      </c>
      <c r="F634" s="99">
        <v>10800</v>
      </c>
      <c r="G634" s="99">
        <v>3025</v>
      </c>
      <c r="H634" s="100">
        <v>3025</v>
      </c>
      <c r="I634" s="465">
        <f t="shared" si="55"/>
        <v>100</v>
      </c>
      <c r="J634" s="242">
        <f t="shared" si="56"/>
        <v>14.55223144638597</v>
      </c>
      <c r="K634" s="398"/>
      <c r="L634" s="379"/>
      <c r="M634" s="379"/>
      <c r="N634" s="379"/>
    </row>
    <row r="635" spans="1:14" s="59" customFormat="1" ht="12.75" customHeight="1">
      <c r="A635" s="104"/>
      <c r="B635" s="89"/>
      <c r="C635" s="96">
        <v>4240</v>
      </c>
      <c r="D635" s="97" t="s">
        <v>58</v>
      </c>
      <c r="E635" s="100">
        <v>5064.84</v>
      </c>
      <c r="F635" s="99">
        <v>900</v>
      </c>
      <c r="G635" s="99">
        <v>100</v>
      </c>
      <c r="H635" s="100">
        <v>100</v>
      </c>
      <c r="I635" s="465">
        <f t="shared" si="55"/>
        <v>100</v>
      </c>
      <c r="J635" s="242">
        <f t="shared" si="56"/>
        <v>1.9743960322537335</v>
      </c>
      <c r="K635" s="385"/>
      <c r="L635" s="379"/>
      <c r="M635" s="379"/>
      <c r="N635" s="379"/>
    </row>
    <row r="636" spans="1:14" s="59" customFormat="1" ht="12.75" customHeight="1">
      <c r="A636" s="104"/>
      <c r="B636" s="89"/>
      <c r="C636" s="96">
        <v>4260</v>
      </c>
      <c r="D636" s="97" t="s">
        <v>15</v>
      </c>
      <c r="E636" s="100">
        <v>15415.92</v>
      </c>
      <c r="F636" s="99">
        <v>5300</v>
      </c>
      <c r="G636" s="99">
        <v>6903</v>
      </c>
      <c r="H636" s="100">
        <v>6903</v>
      </c>
      <c r="I636" s="465">
        <f t="shared" si="55"/>
        <v>100</v>
      </c>
      <c r="J636" s="242">
        <f t="shared" si="56"/>
        <v>44.77838494231936</v>
      </c>
      <c r="K636" s="379"/>
      <c r="L636" s="379"/>
      <c r="M636" s="379"/>
      <c r="N636" s="379"/>
    </row>
    <row r="637" spans="1:14" s="59" customFormat="1" ht="12.75" customHeight="1">
      <c r="A637" s="212"/>
      <c r="B637" s="319"/>
      <c r="C637" s="96">
        <v>4270</v>
      </c>
      <c r="D637" s="97" t="s">
        <v>27</v>
      </c>
      <c r="E637" s="100">
        <v>3000</v>
      </c>
      <c r="F637" s="99">
        <v>900</v>
      </c>
      <c r="G637" s="99">
        <v>0</v>
      </c>
      <c r="H637" s="100">
        <v>0</v>
      </c>
      <c r="I637" s="465">
        <v>0</v>
      </c>
      <c r="J637" s="242">
        <f t="shared" si="56"/>
        <v>0</v>
      </c>
      <c r="K637" s="398"/>
      <c r="L637" s="379"/>
      <c r="M637" s="379"/>
      <c r="N637" s="379"/>
    </row>
    <row r="638" spans="1:14" s="59" customFormat="1" ht="12.75" customHeight="1">
      <c r="A638" s="210"/>
      <c r="B638" s="162"/>
      <c r="C638" s="128"/>
      <c r="D638" s="128"/>
      <c r="E638" s="131"/>
      <c r="F638" s="130"/>
      <c r="G638" s="130"/>
      <c r="H638" s="131"/>
      <c r="I638" s="307"/>
      <c r="J638" s="307"/>
      <c r="K638" s="398"/>
      <c r="L638" s="379"/>
      <c r="M638" s="379"/>
      <c r="N638" s="379"/>
    </row>
    <row r="639" spans="1:14" s="59" customFormat="1" ht="12.75" customHeight="1">
      <c r="A639" s="210"/>
      <c r="B639" s="162"/>
      <c r="C639" s="128"/>
      <c r="D639" s="128"/>
      <c r="E639" s="131"/>
      <c r="F639" s="130"/>
      <c r="G639" s="130"/>
      <c r="H639" s="131"/>
      <c r="I639" s="307"/>
      <c r="J639" s="307"/>
      <c r="K639" s="398"/>
      <c r="L639" s="379"/>
      <c r="M639" s="379"/>
      <c r="N639" s="379"/>
    </row>
    <row r="640" spans="1:14" s="59" customFormat="1" ht="12.75" customHeight="1">
      <c r="A640" s="210"/>
      <c r="B640" s="162"/>
      <c r="C640" s="128"/>
      <c r="D640" s="128"/>
      <c r="E640" s="131" t="s">
        <v>478</v>
      </c>
      <c r="F640" s="130"/>
      <c r="G640" s="130"/>
      <c r="H640" s="131"/>
      <c r="I640" s="307"/>
      <c r="J640" s="307"/>
      <c r="K640" s="398"/>
      <c r="L640" s="379"/>
      <c r="M640" s="379"/>
      <c r="N640" s="379"/>
    </row>
    <row r="641" spans="1:14" s="59" customFormat="1" ht="12.75" customHeight="1">
      <c r="A641" s="210"/>
      <c r="B641" s="162"/>
      <c r="C641" s="128"/>
      <c r="D641" s="128"/>
      <c r="E641" s="131"/>
      <c r="F641" s="130"/>
      <c r="G641" s="130"/>
      <c r="H641" s="131"/>
      <c r="I641" s="307"/>
      <c r="J641" s="307"/>
      <c r="K641" s="398"/>
      <c r="L641" s="379"/>
      <c r="M641" s="379"/>
      <c r="N641" s="379"/>
    </row>
    <row r="642" spans="1:14" s="59" customFormat="1" ht="12.75" customHeight="1">
      <c r="A642" s="340"/>
      <c r="B642" s="341"/>
      <c r="C642" s="340"/>
      <c r="D642" s="342"/>
      <c r="E642" s="65" t="s">
        <v>3</v>
      </c>
      <c r="F642" s="343" t="s">
        <v>97</v>
      </c>
      <c r="G642" s="344" t="s">
        <v>98</v>
      </c>
      <c r="H642" s="65" t="s">
        <v>3</v>
      </c>
      <c r="I642" s="345" t="s">
        <v>273</v>
      </c>
      <c r="J642" s="346"/>
      <c r="K642" s="398"/>
      <c r="L642" s="379"/>
      <c r="M642" s="379"/>
      <c r="N642" s="379"/>
    </row>
    <row r="643" spans="1:14" s="59" customFormat="1" ht="12.75" customHeight="1">
      <c r="A643" s="347" t="s">
        <v>94</v>
      </c>
      <c r="B643" s="211" t="s">
        <v>95</v>
      </c>
      <c r="C643" s="347" t="s">
        <v>4</v>
      </c>
      <c r="D643" s="348" t="s">
        <v>96</v>
      </c>
      <c r="E643" s="69" t="s">
        <v>357</v>
      </c>
      <c r="F643" s="349" t="s">
        <v>99</v>
      </c>
      <c r="G643" s="350" t="s">
        <v>100</v>
      </c>
      <c r="H643" s="69" t="s">
        <v>407</v>
      </c>
      <c r="I643" s="351"/>
      <c r="J643" s="352"/>
      <c r="K643" s="398"/>
      <c r="L643" s="379"/>
      <c r="M643" s="379"/>
      <c r="N643" s="379"/>
    </row>
    <row r="644" spans="1:14" s="59" customFormat="1" ht="12.75" customHeight="1">
      <c r="A644" s="353"/>
      <c r="B644" s="354"/>
      <c r="C644" s="353"/>
      <c r="D644" s="355"/>
      <c r="E644" s="73"/>
      <c r="F644" s="356" t="s">
        <v>407</v>
      </c>
      <c r="G644" s="357" t="s">
        <v>101</v>
      </c>
      <c r="H644" s="73"/>
      <c r="I644" s="358" t="s">
        <v>102</v>
      </c>
      <c r="J644" s="359" t="s">
        <v>103</v>
      </c>
      <c r="K644" s="398"/>
      <c r="L644" s="379"/>
      <c r="M644" s="379"/>
      <c r="N644" s="379"/>
    </row>
    <row r="645" spans="1:14" s="59" customFormat="1" ht="12.75" customHeight="1">
      <c r="A645" s="74">
        <v>1</v>
      </c>
      <c r="B645" s="74">
        <v>2</v>
      </c>
      <c r="C645" s="75">
        <v>3</v>
      </c>
      <c r="D645" s="75">
        <v>4</v>
      </c>
      <c r="E645" s="360">
        <v>5</v>
      </c>
      <c r="F645" s="360">
        <v>6</v>
      </c>
      <c r="G645" s="360">
        <v>7</v>
      </c>
      <c r="H645" s="361">
        <v>8</v>
      </c>
      <c r="I645" s="362">
        <v>9</v>
      </c>
      <c r="J645" s="363">
        <v>10</v>
      </c>
      <c r="K645" s="398"/>
      <c r="L645" s="379"/>
      <c r="M645" s="379"/>
      <c r="N645" s="379"/>
    </row>
    <row r="646" spans="1:14" s="59" customFormat="1" ht="12.75" customHeight="1">
      <c r="A646" s="158"/>
      <c r="B646" s="102"/>
      <c r="C646" s="96">
        <v>4280</v>
      </c>
      <c r="D646" s="97" t="s">
        <v>87</v>
      </c>
      <c r="E646" s="100">
        <v>250</v>
      </c>
      <c r="F646" s="99">
        <v>200</v>
      </c>
      <c r="G646" s="99">
        <v>200</v>
      </c>
      <c r="H646" s="100">
        <v>200</v>
      </c>
      <c r="I646" s="465">
        <f t="shared" si="55"/>
        <v>100</v>
      </c>
      <c r="J646" s="242">
        <f t="shared" si="56"/>
        <v>80</v>
      </c>
      <c r="K646" s="385"/>
      <c r="L646" s="379"/>
      <c r="M646" s="379"/>
      <c r="N646" s="379"/>
    </row>
    <row r="647" spans="1:14" s="59" customFormat="1" ht="12.75" customHeight="1">
      <c r="A647" s="104"/>
      <c r="B647" s="89"/>
      <c r="C647" s="96">
        <v>4300</v>
      </c>
      <c r="D647" s="97" t="s">
        <v>10</v>
      </c>
      <c r="E647" s="100">
        <v>70160.93</v>
      </c>
      <c r="F647" s="99">
        <v>32000</v>
      </c>
      <c r="G647" s="99">
        <v>35028</v>
      </c>
      <c r="H647" s="100">
        <v>35028</v>
      </c>
      <c r="I647" s="465">
        <f t="shared" si="55"/>
        <v>100</v>
      </c>
      <c r="J647" s="242">
        <f t="shared" si="56"/>
        <v>49.92522191481784</v>
      </c>
      <c r="K647" s="379"/>
      <c r="L647" s="379"/>
      <c r="M647" s="379"/>
      <c r="N647" s="379"/>
    </row>
    <row r="648" spans="1:14" s="59" customFormat="1" ht="12.75" customHeight="1">
      <c r="A648" s="104"/>
      <c r="B648" s="89"/>
      <c r="C648" s="96">
        <v>4360</v>
      </c>
      <c r="D648" s="97" t="s">
        <v>323</v>
      </c>
      <c r="E648" s="100">
        <v>3892.37</v>
      </c>
      <c r="F648" s="99">
        <v>1200</v>
      </c>
      <c r="G648" s="99">
        <v>1200</v>
      </c>
      <c r="H648" s="100">
        <v>1200</v>
      </c>
      <c r="I648" s="465">
        <f t="shared" si="55"/>
        <v>100</v>
      </c>
      <c r="J648" s="242">
        <f>H648/E648*100</f>
        <v>30.829546009243725</v>
      </c>
      <c r="K648" s="379"/>
      <c r="L648" s="379"/>
      <c r="M648" s="379"/>
      <c r="N648" s="379"/>
    </row>
    <row r="649" spans="1:14" s="59" customFormat="1" ht="12.75" customHeight="1">
      <c r="A649" s="104"/>
      <c r="B649" s="89"/>
      <c r="C649" s="96">
        <v>4410</v>
      </c>
      <c r="D649" s="97" t="s">
        <v>16</v>
      </c>
      <c r="E649" s="251">
        <v>2444.56</v>
      </c>
      <c r="F649" s="252">
        <v>1000</v>
      </c>
      <c r="G649" s="252">
        <v>1000</v>
      </c>
      <c r="H649" s="251">
        <v>1000</v>
      </c>
      <c r="I649" s="529">
        <f t="shared" si="55"/>
        <v>100</v>
      </c>
      <c r="J649" s="536">
        <f t="shared" si="56"/>
        <v>40.907157116209056</v>
      </c>
      <c r="K649" s="379"/>
      <c r="L649" s="379"/>
      <c r="M649" s="379"/>
      <c r="N649" s="379"/>
    </row>
    <row r="650" spans="1:14" s="59" customFormat="1" ht="12.75" customHeight="1">
      <c r="A650" s="104"/>
      <c r="B650" s="89"/>
      <c r="C650" s="96">
        <v>4430</v>
      </c>
      <c r="D650" s="97" t="s">
        <v>28</v>
      </c>
      <c r="E650" s="100">
        <v>2163</v>
      </c>
      <c r="F650" s="99">
        <v>1000</v>
      </c>
      <c r="G650" s="99">
        <v>0</v>
      </c>
      <c r="H650" s="100">
        <v>0</v>
      </c>
      <c r="I650" s="465">
        <v>0</v>
      </c>
      <c r="J650" s="242">
        <f t="shared" si="56"/>
        <v>0</v>
      </c>
      <c r="K650" s="379"/>
      <c r="L650" s="379"/>
      <c r="M650" s="379"/>
      <c r="N650" s="379"/>
    </row>
    <row r="651" spans="1:14" s="59" customFormat="1" ht="12.75" customHeight="1">
      <c r="A651" s="104"/>
      <c r="B651" s="89"/>
      <c r="C651" s="96">
        <v>4440</v>
      </c>
      <c r="D651" s="97" t="s">
        <v>17</v>
      </c>
      <c r="E651" s="100">
        <v>50000</v>
      </c>
      <c r="F651" s="99">
        <v>13200</v>
      </c>
      <c r="G651" s="99">
        <v>15200</v>
      </c>
      <c r="H651" s="100">
        <v>15200</v>
      </c>
      <c r="I651" s="465">
        <f t="shared" si="55"/>
        <v>100</v>
      </c>
      <c r="J651" s="242">
        <f t="shared" si="56"/>
        <v>30.4</v>
      </c>
      <c r="K651" s="379"/>
      <c r="L651" s="379"/>
      <c r="M651" s="379"/>
      <c r="N651" s="379"/>
    </row>
    <row r="652" spans="1:14" s="59" customFormat="1" ht="12.75" customHeight="1">
      <c r="A652" s="104"/>
      <c r="B652" s="89"/>
      <c r="C652" s="96">
        <v>4700</v>
      </c>
      <c r="D652" s="97" t="s">
        <v>136</v>
      </c>
      <c r="E652" s="100">
        <v>2569</v>
      </c>
      <c r="F652" s="99">
        <v>2000</v>
      </c>
      <c r="G652" s="99">
        <v>1735</v>
      </c>
      <c r="H652" s="100">
        <v>1735</v>
      </c>
      <c r="I652" s="465">
        <f t="shared" si="55"/>
        <v>100</v>
      </c>
      <c r="J652" s="242">
        <f t="shared" si="56"/>
        <v>67.53600622810431</v>
      </c>
      <c r="K652" s="550"/>
      <c r="L652" s="379"/>
      <c r="M652" s="379"/>
      <c r="N652" s="379"/>
    </row>
    <row r="653" spans="1:14" s="59" customFormat="1" ht="12.75" customHeight="1">
      <c r="A653" s="393"/>
      <c r="B653" s="400"/>
      <c r="C653" s="391"/>
      <c r="D653" s="124" t="s">
        <v>124</v>
      </c>
      <c r="E653" s="199">
        <f>SUM(E654:E663)+SUM(E664:E666)</f>
        <v>354622</v>
      </c>
      <c r="F653" s="228">
        <f>SUM(F654:F663)+SUM(F664:F666)</f>
        <v>198915</v>
      </c>
      <c r="G653" s="228">
        <f>SUM(G654:G663)+SUM(G664:G666)</f>
        <v>263311</v>
      </c>
      <c r="H653" s="199">
        <f>SUM(H654:H663)+SUM(H664:H666)</f>
        <v>263311</v>
      </c>
      <c r="I653" s="527">
        <f aca="true" t="shared" si="57" ref="I653:I666">H653/G653*100</f>
        <v>100</v>
      </c>
      <c r="J653" s="254">
        <f>H653/E653*100</f>
        <v>74.25117449002036</v>
      </c>
      <c r="K653" s="550"/>
      <c r="L653" s="379"/>
      <c r="M653" s="379"/>
      <c r="N653" s="379"/>
    </row>
    <row r="654" spans="1:14" s="59" customFormat="1" ht="12.75" customHeight="1">
      <c r="A654" s="88"/>
      <c r="B654" s="95"/>
      <c r="C654" s="96">
        <v>3020</v>
      </c>
      <c r="D654" s="97" t="s">
        <v>154</v>
      </c>
      <c r="E654" s="100">
        <v>547</v>
      </c>
      <c r="F654" s="99">
        <v>558</v>
      </c>
      <c r="G654" s="99">
        <v>662</v>
      </c>
      <c r="H654" s="100">
        <v>662.82</v>
      </c>
      <c r="I654" s="465">
        <f t="shared" si="57"/>
        <v>100.12386706948642</v>
      </c>
      <c r="J654" s="242">
        <f>H654/E654*100</f>
        <v>121.17367458866546</v>
      </c>
      <c r="K654" s="550"/>
      <c r="L654" s="379"/>
      <c r="M654" s="379"/>
      <c r="N654" s="379"/>
    </row>
    <row r="655" spans="1:14" s="59" customFormat="1" ht="12.75" customHeight="1">
      <c r="A655" s="88"/>
      <c r="B655" s="95"/>
      <c r="C655" s="96">
        <v>4010</v>
      </c>
      <c r="D655" s="97" t="s">
        <v>11</v>
      </c>
      <c r="E655" s="100">
        <v>239180.04</v>
      </c>
      <c r="F655" s="99">
        <v>124878</v>
      </c>
      <c r="G655" s="99">
        <v>170981</v>
      </c>
      <c r="H655" s="100">
        <v>170981</v>
      </c>
      <c r="I655" s="465">
        <f t="shared" si="57"/>
        <v>100</v>
      </c>
      <c r="J655" s="242">
        <f aca="true" t="shared" si="58" ref="J655:J666">H655/E655*100</f>
        <v>71.48631633308533</v>
      </c>
      <c r="K655" s="550"/>
      <c r="L655" s="379"/>
      <c r="M655" s="379"/>
      <c r="N655" s="379"/>
    </row>
    <row r="656" spans="1:14" s="59" customFormat="1" ht="12.75" customHeight="1">
      <c r="A656" s="88"/>
      <c r="B656" s="95"/>
      <c r="C656" s="96">
        <v>4040</v>
      </c>
      <c r="D656" s="97" t="s">
        <v>12</v>
      </c>
      <c r="E656" s="100">
        <v>17825.73</v>
      </c>
      <c r="F656" s="99">
        <v>19673</v>
      </c>
      <c r="G656" s="99">
        <v>19259</v>
      </c>
      <c r="H656" s="100">
        <v>19258.18</v>
      </c>
      <c r="I656" s="465">
        <f t="shared" si="57"/>
        <v>99.99574225037645</v>
      </c>
      <c r="J656" s="242">
        <f t="shared" si="58"/>
        <v>108.03585603506842</v>
      </c>
      <c r="K656" s="550"/>
      <c r="L656" s="379"/>
      <c r="M656" s="379"/>
      <c r="N656" s="379"/>
    </row>
    <row r="657" spans="1:14" s="59" customFormat="1" ht="12.75" customHeight="1">
      <c r="A657" s="88"/>
      <c r="B657" s="95"/>
      <c r="C657" s="96">
        <v>4110</v>
      </c>
      <c r="D657" s="97" t="s">
        <v>13</v>
      </c>
      <c r="E657" s="100">
        <v>41265</v>
      </c>
      <c r="F657" s="99">
        <v>22485</v>
      </c>
      <c r="G657" s="99">
        <v>22181</v>
      </c>
      <c r="H657" s="100">
        <v>22181</v>
      </c>
      <c r="I657" s="465">
        <f t="shared" si="57"/>
        <v>100</v>
      </c>
      <c r="J657" s="242">
        <f t="shared" si="58"/>
        <v>53.75257482127711</v>
      </c>
      <c r="K657" s="550"/>
      <c r="L657" s="379"/>
      <c r="M657" s="379"/>
      <c r="N657" s="379"/>
    </row>
    <row r="658" spans="1:14" s="59" customFormat="1" ht="12.75" customHeight="1">
      <c r="A658" s="88"/>
      <c r="B658" s="95"/>
      <c r="C658" s="96">
        <v>4120</v>
      </c>
      <c r="D658" s="97" t="s">
        <v>14</v>
      </c>
      <c r="E658" s="100">
        <v>5669</v>
      </c>
      <c r="F658" s="99">
        <v>2891</v>
      </c>
      <c r="G658" s="99">
        <v>2434</v>
      </c>
      <c r="H658" s="100">
        <v>2434</v>
      </c>
      <c r="I658" s="465">
        <f t="shared" si="57"/>
        <v>100</v>
      </c>
      <c r="J658" s="242">
        <f t="shared" si="58"/>
        <v>42.93526195096137</v>
      </c>
      <c r="K658" s="379"/>
      <c r="L658" s="379"/>
      <c r="M658" s="379"/>
      <c r="N658" s="379"/>
    </row>
    <row r="659" spans="1:14" s="59" customFormat="1" ht="12.75" customHeight="1">
      <c r="A659" s="88"/>
      <c r="B659" s="95"/>
      <c r="C659" s="96">
        <v>4210</v>
      </c>
      <c r="D659" s="97" t="s">
        <v>7</v>
      </c>
      <c r="E659" s="100">
        <v>800</v>
      </c>
      <c r="F659" s="99">
        <v>500</v>
      </c>
      <c r="G659" s="99">
        <v>1299</v>
      </c>
      <c r="H659" s="100">
        <v>1299</v>
      </c>
      <c r="I659" s="465">
        <f t="shared" si="57"/>
        <v>100</v>
      </c>
      <c r="J659" s="242">
        <f t="shared" si="58"/>
        <v>162.375</v>
      </c>
      <c r="K659" s="551"/>
      <c r="L659" s="379"/>
      <c r="M659" s="379"/>
      <c r="N659" s="379"/>
    </row>
    <row r="660" spans="1:14" s="59" customFormat="1" ht="12.75" customHeight="1">
      <c r="A660" s="88"/>
      <c r="B660" s="95"/>
      <c r="C660" s="96">
        <v>4260</v>
      </c>
      <c r="D660" s="97" t="s">
        <v>15</v>
      </c>
      <c r="E660" s="100">
        <v>18931</v>
      </c>
      <c r="F660" s="99">
        <v>9817</v>
      </c>
      <c r="G660" s="99">
        <v>24073</v>
      </c>
      <c r="H660" s="100">
        <v>24073</v>
      </c>
      <c r="I660" s="242">
        <f t="shared" si="57"/>
        <v>100</v>
      </c>
      <c r="J660" s="242">
        <f t="shared" si="58"/>
        <v>127.16179810892187</v>
      </c>
      <c r="K660" s="385"/>
      <c r="L660" s="379"/>
      <c r="M660" s="379"/>
      <c r="N660" s="379"/>
    </row>
    <row r="661" spans="1:14" s="59" customFormat="1" ht="12.75" customHeight="1">
      <c r="A661" s="88"/>
      <c r="B661" s="95"/>
      <c r="C661" s="96">
        <v>4270</v>
      </c>
      <c r="D661" s="97" t="s">
        <v>27</v>
      </c>
      <c r="E661" s="100">
        <v>260</v>
      </c>
      <c r="F661" s="99">
        <v>160</v>
      </c>
      <c r="G661" s="99">
        <v>210</v>
      </c>
      <c r="H661" s="100">
        <v>210</v>
      </c>
      <c r="I661" s="242">
        <f t="shared" si="57"/>
        <v>100</v>
      </c>
      <c r="J661" s="242">
        <f t="shared" si="58"/>
        <v>80.76923076923077</v>
      </c>
      <c r="K661" s="379"/>
      <c r="L661" s="379"/>
      <c r="M661" s="379"/>
      <c r="N661" s="379"/>
    </row>
    <row r="662" spans="1:14" s="59" customFormat="1" ht="12.75" customHeight="1">
      <c r="A662" s="88"/>
      <c r="B662" s="95"/>
      <c r="C662" s="96">
        <v>4280</v>
      </c>
      <c r="D662" s="97" t="s">
        <v>87</v>
      </c>
      <c r="E662" s="100">
        <v>320</v>
      </c>
      <c r="F662" s="99">
        <v>200</v>
      </c>
      <c r="G662" s="99">
        <v>200</v>
      </c>
      <c r="H662" s="100">
        <v>200</v>
      </c>
      <c r="I662" s="242">
        <f t="shared" si="57"/>
        <v>100</v>
      </c>
      <c r="J662" s="242">
        <f t="shared" si="58"/>
        <v>62.5</v>
      </c>
      <c r="K662" s="379"/>
      <c r="L662" s="379"/>
      <c r="M662" s="379"/>
      <c r="N662" s="379"/>
    </row>
    <row r="663" spans="1:14" s="59" customFormat="1" ht="12.75" customHeight="1">
      <c r="A663" s="88"/>
      <c r="B663" s="95"/>
      <c r="C663" s="96">
        <v>4300</v>
      </c>
      <c r="D663" s="97" t="s">
        <v>10</v>
      </c>
      <c r="E663" s="100">
        <v>14007</v>
      </c>
      <c r="F663" s="99">
        <v>8714</v>
      </c>
      <c r="G663" s="99">
        <v>12559</v>
      </c>
      <c r="H663" s="100">
        <v>12559</v>
      </c>
      <c r="I663" s="242">
        <f t="shared" si="57"/>
        <v>100</v>
      </c>
      <c r="J663" s="242">
        <f t="shared" si="58"/>
        <v>89.66231170129221</v>
      </c>
      <c r="K663" s="379"/>
      <c r="L663" s="379"/>
      <c r="M663" s="379"/>
      <c r="N663" s="379"/>
    </row>
    <row r="664" spans="1:14" s="59" customFormat="1" ht="12.75" customHeight="1">
      <c r="A664" s="88"/>
      <c r="B664" s="95"/>
      <c r="C664" s="96">
        <v>4360</v>
      </c>
      <c r="D664" s="58" t="s">
        <v>323</v>
      </c>
      <c r="E664" s="100">
        <v>1100.23</v>
      </c>
      <c r="F664" s="99">
        <v>600</v>
      </c>
      <c r="G664" s="99">
        <v>959</v>
      </c>
      <c r="H664" s="100">
        <v>959</v>
      </c>
      <c r="I664" s="242">
        <v>100</v>
      </c>
      <c r="J664" s="242">
        <f t="shared" si="58"/>
        <v>87.16359306690418</v>
      </c>
      <c r="K664" s="379"/>
      <c r="L664" s="379"/>
      <c r="M664" s="379"/>
      <c r="N664" s="379"/>
    </row>
    <row r="665" spans="1:14" s="59" customFormat="1" ht="12.75" customHeight="1">
      <c r="A665" s="88"/>
      <c r="B665" s="95"/>
      <c r="C665" s="96">
        <v>4410</v>
      </c>
      <c r="D665" s="97" t="s">
        <v>16</v>
      </c>
      <c r="E665" s="100">
        <v>77</v>
      </c>
      <c r="F665" s="99">
        <v>105</v>
      </c>
      <c r="G665" s="99">
        <v>160</v>
      </c>
      <c r="H665" s="100">
        <v>160</v>
      </c>
      <c r="I665" s="242">
        <f>H665/G665*100</f>
        <v>100</v>
      </c>
      <c r="J665" s="242">
        <f t="shared" si="58"/>
        <v>207.79220779220776</v>
      </c>
      <c r="K665" s="379"/>
      <c r="L665" s="379"/>
      <c r="M665" s="379"/>
      <c r="N665" s="379"/>
    </row>
    <row r="666" spans="1:14" s="59" customFormat="1" ht="12.75" customHeight="1">
      <c r="A666" s="88"/>
      <c r="B666" s="95"/>
      <c r="C666" s="96">
        <v>4440</v>
      </c>
      <c r="D666" s="97" t="s">
        <v>17</v>
      </c>
      <c r="E666" s="100">
        <v>14640</v>
      </c>
      <c r="F666" s="99">
        <v>8334</v>
      </c>
      <c r="G666" s="99">
        <v>8334</v>
      </c>
      <c r="H666" s="100">
        <v>8334</v>
      </c>
      <c r="I666" s="242">
        <f t="shared" si="57"/>
        <v>100</v>
      </c>
      <c r="J666" s="242">
        <f t="shared" si="58"/>
        <v>56.92622950819673</v>
      </c>
      <c r="K666" s="379"/>
      <c r="L666" s="379"/>
      <c r="M666" s="379"/>
      <c r="N666" s="379"/>
    </row>
    <row r="667" spans="1:14" s="59" customFormat="1" ht="12.75" customHeight="1">
      <c r="A667" s="393"/>
      <c r="B667" s="400"/>
      <c r="C667" s="391"/>
      <c r="D667" s="124" t="s">
        <v>353</v>
      </c>
      <c r="E667" s="199">
        <f>SUM(E668:E678)+SUM(E679:E689)</f>
        <v>6855025</v>
      </c>
      <c r="F667" s="228">
        <f>SUM(F668:F678)+SUM(F679:F689)</f>
        <v>584672</v>
      </c>
      <c r="G667" s="228">
        <f>SUM(G668:G678)+SUM(G679:G689)</f>
        <v>649264</v>
      </c>
      <c r="H667" s="199">
        <f>SUM(H668:H678)+SUM(H679:H689)</f>
        <v>649264.0000000001</v>
      </c>
      <c r="I667" s="527">
        <f aca="true" t="shared" si="59" ref="I667:I678">H667/G667*100</f>
        <v>100.00000000000003</v>
      </c>
      <c r="J667" s="254">
        <f>H667/E667*100</f>
        <v>9.471358601901526</v>
      </c>
      <c r="K667" s="379"/>
      <c r="L667" s="379"/>
      <c r="M667" s="379"/>
      <c r="N667" s="379"/>
    </row>
    <row r="668" spans="1:14" s="59" customFormat="1" ht="12.75" customHeight="1">
      <c r="A668" s="393"/>
      <c r="B668" s="400"/>
      <c r="C668" s="96">
        <v>3020</v>
      </c>
      <c r="D668" s="97" t="s">
        <v>154</v>
      </c>
      <c r="E668" s="100">
        <v>6999.35</v>
      </c>
      <c r="F668" s="99">
        <v>747</v>
      </c>
      <c r="G668" s="99">
        <v>686</v>
      </c>
      <c r="H668" s="100">
        <v>685.77</v>
      </c>
      <c r="I668" s="465">
        <f>H668/G668*100</f>
        <v>99.966472303207</v>
      </c>
      <c r="J668" s="242">
        <f aca="true" t="shared" si="60" ref="J668:J689">H668/E668*100</f>
        <v>9.797624065091757</v>
      </c>
      <c r="K668" s="379"/>
      <c r="L668" s="379"/>
      <c r="M668" s="379"/>
      <c r="N668" s="379"/>
    </row>
    <row r="669" spans="1:14" s="59" customFormat="1" ht="12.75" customHeight="1">
      <c r="A669" s="88"/>
      <c r="B669" s="95"/>
      <c r="C669" s="96">
        <v>4010</v>
      </c>
      <c r="D669" s="97" t="s">
        <v>11</v>
      </c>
      <c r="E669" s="100">
        <v>4755695.21</v>
      </c>
      <c r="F669" s="99">
        <v>440000</v>
      </c>
      <c r="G669" s="99">
        <v>504000</v>
      </c>
      <c r="H669" s="100">
        <v>503999.74</v>
      </c>
      <c r="I669" s="465">
        <f>H669/G669*100</f>
        <v>99.99994841269842</v>
      </c>
      <c r="J669" s="242">
        <f t="shared" si="60"/>
        <v>10.597814152181547</v>
      </c>
      <c r="K669" s="398"/>
      <c r="L669" s="379"/>
      <c r="M669" s="379"/>
      <c r="N669" s="379"/>
    </row>
    <row r="670" spans="1:14" s="59" customFormat="1" ht="12.75" customHeight="1">
      <c r="A670" s="88"/>
      <c r="B670" s="95"/>
      <c r="C670" s="96">
        <v>4040</v>
      </c>
      <c r="D670" s="97" t="s">
        <v>12</v>
      </c>
      <c r="E670" s="100">
        <v>366502.03</v>
      </c>
      <c r="F670" s="99">
        <v>0</v>
      </c>
      <c r="G670" s="99">
        <v>0</v>
      </c>
      <c r="H670" s="100">
        <v>0</v>
      </c>
      <c r="I670" s="465">
        <v>0</v>
      </c>
      <c r="J670" s="242">
        <f t="shared" si="60"/>
        <v>0</v>
      </c>
      <c r="K670" s="385"/>
      <c r="L670" s="379"/>
      <c r="M670" s="379"/>
      <c r="N670" s="379"/>
    </row>
    <row r="671" spans="1:14" s="59" customFormat="1" ht="12.75" customHeight="1">
      <c r="A671" s="88"/>
      <c r="B671" s="95"/>
      <c r="C671" s="96">
        <v>4110</v>
      </c>
      <c r="D671" s="97" t="s">
        <v>13</v>
      </c>
      <c r="E671" s="100">
        <v>863150.48</v>
      </c>
      <c r="F671" s="99">
        <v>72115</v>
      </c>
      <c r="G671" s="99">
        <v>70886</v>
      </c>
      <c r="H671" s="100">
        <v>70886.28</v>
      </c>
      <c r="I671" s="465">
        <f t="shared" si="59"/>
        <v>100.00039500042321</v>
      </c>
      <c r="J671" s="242">
        <f t="shared" si="60"/>
        <v>8.212505425473434</v>
      </c>
      <c r="K671" s="379"/>
      <c r="L671" s="379"/>
      <c r="M671" s="379"/>
      <c r="N671" s="379"/>
    </row>
    <row r="672" spans="1:14" s="59" customFormat="1" ht="12.75" customHeight="1">
      <c r="A672" s="88"/>
      <c r="B672" s="95"/>
      <c r="C672" s="96">
        <v>4120</v>
      </c>
      <c r="D672" s="97" t="s">
        <v>14</v>
      </c>
      <c r="E672" s="100">
        <v>86215.74</v>
      </c>
      <c r="F672" s="99">
        <v>9560</v>
      </c>
      <c r="G672" s="99">
        <v>8802</v>
      </c>
      <c r="H672" s="100">
        <v>8802.15</v>
      </c>
      <c r="I672" s="465">
        <f t="shared" si="59"/>
        <v>100.00170415814587</v>
      </c>
      <c r="J672" s="242">
        <f t="shared" si="60"/>
        <v>10.20944667412238</v>
      </c>
      <c r="K672" s="385"/>
      <c r="L672" s="379"/>
      <c r="M672" s="379"/>
      <c r="N672" s="379"/>
    </row>
    <row r="673" spans="1:14" s="59" customFormat="1" ht="12.75" customHeight="1">
      <c r="A673" s="88"/>
      <c r="B673" s="95"/>
      <c r="C673" s="96">
        <v>4140</v>
      </c>
      <c r="D673" s="97" t="s">
        <v>62</v>
      </c>
      <c r="E673" s="100">
        <v>19655.29</v>
      </c>
      <c r="F673" s="99">
        <v>1000</v>
      </c>
      <c r="G673" s="99">
        <v>0</v>
      </c>
      <c r="H673" s="100">
        <v>0</v>
      </c>
      <c r="I673" s="465">
        <v>0</v>
      </c>
      <c r="J673" s="242">
        <f t="shared" si="60"/>
        <v>0</v>
      </c>
      <c r="K673" s="398"/>
      <c r="L673" s="379"/>
      <c r="M673" s="379"/>
      <c r="N673" s="379"/>
    </row>
    <row r="674" spans="1:14" s="59" customFormat="1" ht="12.75" customHeight="1">
      <c r="A674" s="88"/>
      <c r="B674" s="95"/>
      <c r="C674" s="96">
        <v>4170</v>
      </c>
      <c r="D674" s="97" t="s">
        <v>107</v>
      </c>
      <c r="E674" s="100">
        <v>22371.77</v>
      </c>
      <c r="F674" s="99">
        <v>1000</v>
      </c>
      <c r="G674" s="99">
        <v>2325</v>
      </c>
      <c r="H674" s="100">
        <v>2325.08</v>
      </c>
      <c r="I674" s="465">
        <f t="shared" si="59"/>
        <v>100.00344086021504</v>
      </c>
      <c r="J674" s="242">
        <f t="shared" si="60"/>
        <v>10.392919290695371</v>
      </c>
      <c r="K674" s="385"/>
      <c r="L674" s="379"/>
      <c r="M674" s="379"/>
      <c r="N674" s="379"/>
    </row>
    <row r="675" spans="1:14" s="59" customFormat="1" ht="12.75" customHeight="1">
      <c r="A675" s="88"/>
      <c r="B675" s="95"/>
      <c r="C675" s="96">
        <v>4210</v>
      </c>
      <c r="D675" s="97" t="s">
        <v>7</v>
      </c>
      <c r="E675" s="100">
        <v>259552.45</v>
      </c>
      <c r="F675" s="99">
        <v>10000</v>
      </c>
      <c r="G675" s="99">
        <v>21700</v>
      </c>
      <c r="H675" s="100">
        <v>21699.81</v>
      </c>
      <c r="I675" s="465">
        <f t="shared" si="59"/>
        <v>99.99912442396314</v>
      </c>
      <c r="J675" s="242">
        <f t="shared" si="60"/>
        <v>8.360472035613611</v>
      </c>
      <c r="K675" s="379"/>
      <c r="L675" s="379"/>
      <c r="M675" s="379"/>
      <c r="N675" s="379"/>
    </row>
    <row r="676" spans="1:14" s="59" customFormat="1" ht="12.75" customHeight="1">
      <c r="A676" s="88"/>
      <c r="B676" s="95"/>
      <c r="C676" s="96">
        <v>4240</v>
      </c>
      <c r="D676" s="97" t="s">
        <v>58</v>
      </c>
      <c r="E676" s="100">
        <v>2955.86</v>
      </c>
      <c r="F676" s="99">
        <v>500</v>
      </c>
      <c r="G676" s="99">
        <v>206</v>
      </c>
      <c r="H676" s="100">
        <v>206.23</v>
      </c>
      <c r="I676" s="465">
        <f>H676/G676*100</f>
        <v>100.11165048543688</v>
      </c>
      <c r="J676" s="242">
        <f t="shared" si="60"/>
        <v>6.976988084686013</v>
      </c>
      <c r="K676" s="398"/>
      <c r="L676" s="379"/>
      <c r="M676" s="379"/>
      <c r="N676" s="379"/>
    </row>
    <row r="677" spans="1:14" s="59" customFormat="1" ht="12.75" customHeight="1">
      <c r="A677" s="88"/>
      <c r="B677" s="95"/>
      <c r="C677" s="96">
        <v>4260</v>
      </c>
      <c r="D677" s="97" t="s">
        <v>15</v>
      </c>
      <c r="E677" s="100">
        <v>148645.3</v>
      </c>
      <c r="F677" s="99">
        <v>14000</v>
      </c>
      <c r="G677" s="99">
        <v>11523</v>
      </c>
      <c r="H677" s="100">
        <v>11522.74</v>
      </c>
      <c r="I677" s="465">
        <f t="shared" si="59"/>
        <v>99.99774364314848</v>
      </c>
      <c r="J677" s="242">
        <f t="shared" si="60"/>
        <v>7.7518360822710175</v>
      </c>
      <c r="K677" s="385"/>
      <c r="L677" s="379"/>
      <c r="M677" s="379"/>
      <c r="N677" s="379"/>
    </row>
    <row r="678" spans="1:14" s="59" customFormat="1" ht="12.75" customHeight="1">
      <c r="A678" s="88"/>
      <c r="B678" s="95"/>
      <c r="C678" s="96">
        <v>4270</v>
      </c>
      <c r="D678" s="97" t="s">
        <v>27</v>
      </c>
      <c r="E678" s="100">
        <v>3130.05</v>
      </c>
      <c r="F678" s="99">
        <v>4400</v>
      </c>
      <c r="G678" s="99">
        <v>715</v>
      </c>
      <c r="H678" s="100">
        <v>714.77</v>
      </c>
      <c r="I678" s="465">
        <f t="shared" si="59"/>
        <v>99.96783216783216</v>
      </c>
      <c r="J678" s="242">
        <f t="shared" si="60"/>
        <v>22.83573744828357</v>
      </c>
      <c r="K678" s="379"/>
      <c r="L678" s="379"/>
      <c r="M678" s="379"/>
      <c r="N678" s="379"/>
    </row>
    <row r="679" spans="1:14" s="59" customFormat="1" ht="12.75" customHeight="1">
      <c r="A679" s="88"/>
      <c r="B679" s="95"/>
      <c r="C679" s="192">
        <v>4280</v>
      </c>
      <c r="D679" s="129" t="s">
        <v>87</v>
      </c>
      <c r="E679" s="251">
        <v>4088.83</v>
      </c>
      <c r="F679" s="252">
        <v>600</v>
      </c>
      <c r="G679" s="252">
        <v>361</v>
      </c>
      <c r="H679" s="251">
        <v>361</v>
      </c>
      <c r="I679" s="529">
        <f>H679/G679*100</f>
        <v>100</v>
      </c>
      <c r="J679" s="242">
        <f t="shared" si="60"/>
        <v>8.828931503633068</v>
      </c>
      <c r="K679" s="379"/>
      <c r="L679" s="379"/>
      <c r="M679" s="379"/>
      <c r="N679" s="379"/>
    </row>
    <row r="680" spans="1:14" s="59" customFormat="1" ht="12.75" customHeight="1">
      <c r="A680" s="88"/>
      <c r="B680" s="95"/>
      <c r="C680" s="96">
        <v>4300</v>
      </c>
      <c r="D680" s="97" t="s">
        <v>10</v>
      </c>
      <c r="E680" s="100">
        <v>51712.56</v>
      </c>
      <c r="F680" s="99">
        <v>7000</v>
      </c>
      <c r="G680" s="99">
        <v>4000</v>
      </c>
      <c r="H680" s="100">
        <v>4000</v>
      </c>
      <c r="I680" s="465">
        <f aca="true" t="shared" si="61" ref="I680:I693">H680/G680*100</f>
        <v>100</v>
      </c>
      <c r="J680" s="242">
        <f t="shared" si="60"/>
        <v>7.735064750227025</v>
      </c>
      <c r="K680" s="379"/>
      <c r="L680" s="379"/>
      <c r="M680" s="379"/>
      <c r="N680" s="379"/>
    </row>
    <row r="681" spans="1:14" s="59" customFormat="1" ht="12.75" customHeight="1">
      <c r="A681" s="88"/>
      <c r="B681" s="95"/>
      <c r="C681" s="96">
        <v>4360</v>
      </c>
      <c r="D681" s="58" t="s">
        <v>323</v>
      </c>
      <c r="E681" s="100">
        <v>6684.48</v>
      </c>
      <c r="F681" s="99">
        <v>1000</v>
      </c>
      <c r="G681" s="99">
        <v>520</v>
      </c>
      <c r="H681" s="100">
        <v>520.41</v>
      </c>
      <c r="I681" s="465">
        <f t="shared" si="61"/>
        <v>100.07884615384614</v>
      </c>
      <c r="J681" s="242">
        <f t="shared" si="60"/>
        <v>7.785347551342812</v>
      </c>
      <c r="K681" s="379"/>
      <c r="L681" s="379"/>
      <c r="M681" s="379"/>
      <c r="N681" s="379"/>
    </row>
    <row r="682" spans="1:14" s="59" customFormat="1" ht="12.75" customHeight="1">
      <c r="A682" s="88"/>
      <c r="B682" s="95"/>
      <c r="C682" s="96">
        <v>4410</v>
      </c>
      <c r="D682" s="97" t="s">
        <v>16</v>
      </c>
      <c r="E682" s="100">
        <v>684.67</v>
      </c>
      <c r="F682" s="99">
        <v>150</v>
      </c>
      <c r="G682" s="99">
        <v>0</v>
      </c>
      <c r="H682" s="100">
        <v>0</v>
      </c>
      <c r="I682" s="465">
        <v>0</v>
      </c>
      <c r="J682" s="242">
        <f t="shared" si="60"/>
        <v>0</v>
      </c>
      <c r="K682" s="379"/>
      <c r="L682" s="379"/>
      <c r="M682" s="379"/>
      <c r="N682" s="379"/>
    </row>
    <row r="683" spans="1:14" s="59" customFormat="1" ht="12.75" customHeight="1">
      <c r="A683" s="88"/>
      <c r="B683" s="95"/>
      <c r="C683" s="96">
        <v>4420</v>
      </c>
      <c r="D683" s="97" t="s">
        <v>165</v>
      </c>
      <c r="E683" s="100">
        <v>864.89</v>
      </c>
      <c r="F683" s="99">
        <v>0</v>
      </c>
      <c r="G683" s="99">
        <v>0</v>
      </c>
      <c r="H683" s="100">
        <v>0</v>
      </c>
      <c r="I683" s="465">
        <v>0</v>
      </c>
      <c r="J683" s="242">
        <f t="shared" si="60"/>
        <v>0</v>
      </c>
      <c r="K683" s="379"/>
      <c r="L683" s="379"/>
      <c r="M683" s="379"/>
      <c r="N683" s="379"/>
    </row>
    <row r="684" spans="1:14" s="59" customFormat="1" ht="12.75" customHeight="1">
      <c r="A684" s="88"/>
      <c r="B684" s="95"/>
      <c r="C684" s="96">
        <v>4430</v>
      </c>
      <c r="D684" s="97" t="s">
        <v>28</v>
      </c>
      <c r="E684" s="100">
        <v>17175.58</v>
      </c>
      <c r="F684" s="99">
        <v>1500</v>
      </c>
      <c r="G684" s="99">
        <v>1809</v>
      </c>
      <c r="H684" s="100">
        <v>1809.02</v>
      </c>
      <c r="I684" s="465">
        <f t="shared" si="61"/>
        <v>100.00110558319513</v>
      </c>
      <c r="J684" s="242">
        <f t="shared" si="60"/>
        <v>10.53251185695039</v>
      </c>
      <c r="K684" s="379"/>
      <c r="L684" s="379"/>
      <c r="M684" s="379"/>
      <c r="N684" s="379"/>
    </row>
    <row r="685" spans="1:14" s="59" customFormat="1" ht="12.75" customHeight="1">
      <c r="A685" s="88"/>
      <c r="B685" s="95"/>
      <c r="C685" s="96">
        <v>4440</v>
      </c>
      <c r="D685" s="97" t="s">
        <v>17</v>
      </c>
      <c r="E685" s="100">
        <v>223387.42</v>
      </c>
      <c r="F685" s="99">
        <v>20000</v>
      </c>
      <c r="G685" s="99">
        <v>18000</v>
      </c>
      <c r="H685" s="100">
        <v>18000</v>
      </c>
      <c r="I685" s="465">
        <f t="shared" si="61"/>
        <v>100</v>
      </c>
      <c r="J685" s="242">
        <f t="shared" si="60"/>
        <v>8.057750073840326</v>
      </c>
      <c r="K685" s="379"/>
      <c r="L685" s="379"/>
      <c r="M685" s="379"/>
      <c r="N685" s="379"/>
    </row>
    <row r="686" spans="1:14" s="59" customFormat="1" ht="12.75" customHeight="1">
      <c r="A686" s="88"/>
      <c r="B686" s="95"/>
      <c r="C686" s="96">
        <v>4480</v>
      </c>
      <c r="D686" s="97" t="s">
        <v>301</v>
      </c>
      <c r="E686" s="100">
        <v>3202.61</v>
      </c>
      <c r="F686" s="99">
        <v>500</v>
      </c>
      <c r="G686" s="99">
        <v>290</v>
      </c>
      <c r="H686" s="100">
        <v>290</v>
      </c>
      <c r="I686" s="465">
        <f t="shared" si="61"/>
        <v>100</v>
      </c>
      <c r="J686" s="242">
        <f t="shared" si="60"/>
        <v>9.055114422299312</v>
      </c>
      <c r="K686" s="379"/>
      <c r="L686" s="379"/>
      <c r="M686" s="379"/>
      <c r="N686" s="379"/>
    </row>
    <row r="687" spans="1:14" s="59" customFormat="1" ht="12.75" customHeight="1">
      <c r="A687" s="88"/>
      <c r="B687" s="95"/>
      <c r="C687" s="96">
        <v>4530</v>
      </c>
      <c r="D687" s="97" t="s">
        <v>375</v>
      </c>
      <c r="E687" s="100">
        <v>10147.38</v>
      </c>
      <c r="F687" s="99">
        <v>0</v>
      </c>
      <c r="G687" s="99">
        <v>0</v>
      </c>
      <c r="H687" s="100">
        <v>0</v>
      </c>
      <c r="I687" s="465">
        <v>0</v>
      </c>
      <c r="J687" s="242">
        <f t="shared" si="60"/>
        <v>0</v>
      </c>
      <c r="K687" s="379"/>
      <c r="L687" s="379"/>
      <c r="M687" s="379"/>
      <c r="N687" s="379"/>
    </row>
    <row r="688" spans="1:14" s="59" customFormat="1" ht="12.75" customHeight="1">
      <c r="A688" s="88"/>
      <c r="B688" s="95"/>
      <c r="C688" s="96">
        <v>6050</v>
      </c>
      <c r="D688" s="110" t="s">
        <v>31</v>
      </c>
      <c r="E688" s="100">
        <v>0</v>
      </c>
      <c r="F688" s="99">
        <v>0</v>
      </c>
      <c r="G688" s="99">
        <v>2500</v>
      </c>
      <c r="H688" s="100">
        <v>2500</v>
      </c>
      <c r="I688" s="465">
        <v>100</v>
      </c>
      <c r="J688" s="242">
        <v>0</v>
      </c>
      <c r="K688" s="379"/>
      <c r="L688" s="379"/>
      <c r="M688" s="379"/>
      <c r="N688" s="379"/>
    </row>
    <row r="689" spans="1:14" s="59" customFormat="1" ht="12.75" customHeight="1">
      <c r="A689" s="88"/>
      <c r="B689" s="95"/>
      <c r="C689" s="96">
        <v>4700</v>
      </c>
      <c r="D689" s="97" t="s">
        <v>136</v>
      </c>
      <c r="E689" s="100">
        <v>2203.05</v>
      </c>
      <c r="F689" s="99">
        <v>600</v>
      </c>
      <c r="G689" s="99">
        <v>941</v>
      </c>
      <c r="H689" s="100">
        <v>941</v>
      </c>
      <c r="I689" s="465">
        <f t="shared" si="61"/>
        <v>100</v>
      </c>
      <c r="J689" s="242">
        <f t="shared" si="60"/>
        <v>42.71351081455255</v>
      </c>
      <c r="K689" s="379"/>
      <c r="L689" s="379"/>
      <c r="M689" s="379"/>
      <c r="N689" s="379"/>
    </row>
    <row r="690" spans="1:14" s="59" customFormat="1" ht="12.75" customHeight="1">
      <c r="A690" s="393"/>
      <c r="B690" s="400"/>
      <c r="C690" s="391"/>
      <c r="D690" s="124" t="s">
        <v>254</v>
      </c>
      <c r="E690" s="199">
        <f>E691</f>
        <v>57240</v>
      </c>
      <c r="F690" s="228">
        <f>F691</f>
        <v>60102</v>
      </c>
      <c r="G690" s="228">
        <f>G691</f>
        <v>55027</v>
      </c>
      <c r="H690" s="199">
        <f>H691</f>
        <v>55027</v>
      </c>
      <c r="I690" s="527">
        <f t="shared" si="61"/>
        <v>100</v>
      </c>
      <c r="J690" s="254">
        <f aca="true" t="shared" si="62" ref="J690:J696">H690/E690*100</f>
        <v>96.13382250174703</v>
      </c>
      <c r="K690" s="385"/>
      <c r="L690" s="379"/>
      <c r="M690" s="379"/>
      <c r="N690" s="379"/>
    </row>
    <row r="691" spans="1:14" s="59" customFormat="1" ht="12.75" customHeight="1">
      <c r="A691" s="393"/>
      <c r="B691" s="400"/>
      <c r="C691" s="96">
        <v>2540</v>
      </c>
      <c r="D691" s="97" t="s">
        <v>43</v>
      </c>
      <c r="E691" s="100">
        <v>57240</v>
      </c>
      <c r="F691" s="99">
        <v>60102</v>
      </c>
      <c r="G691" s="99">
        <v>55027</v>
      </c>
      <c r="H691" s="100">
        <v>55027</v>
      </c>
      <c r="I691" s="465">
        <f t="shared" si="61"/>
        <v>100</v>
      </c>
      <c r="J691" s="242">
        <f t="shared" si="62"/>
        <v>96.13382250174703</v>
      </c>
      <c r="K691" s="398"/>
      <c r="L691" s="379"/>
      <c r="M691" s="379"/>
      <c r="N691" s="379"/>
    </row>
    <row r="692" spans="1:14" s="59" customFormat="1" ht="12.75" customHeight="1">
      <c r="A692" s="393"/>
      <c r="B692" s="400"/>
      <c r="C692" s="391"/>
      <c r="D692" s="124" t="s">
        <v>376</v>
      </c>
      <c r="E692" s="199">
        <f>E693</f>
        <v>75924</v>
      </c>
      <c r="F692" s="228">
        <f>F693</f>
        <v>73710</v>
      </c>
      <c r="G692" s="228">
        <f>G693</f>
        <v>79755</v>
      </c>
      <c r="H692" s="199">
        <f>H693</f>
        <v>79755</v>
      </c>
      <c r="I692" s="527">
        <f t="shared" si="61"/>
        <v>100</v>
      </c>
      <c r="J692" s="254">
        <f t="shared" si="62"/>
        <v>105.0458353089932</v>
      </c>
      <c r="K692" s="379"/>
      <c r="L692" s="379"/>
      <c r="M692" s="379"/>
      <c r="N692" s="379"/>
    </row>
    <row r="693" spans="1:14" s="59" customFormat="1" ht="12.75" customHeight="1">
      <c r="A693" s="393"/>
      <c r="B693" s="418"/>
      <c r="C693" s="96">
        <v>2540</v>
      </c>
      <c r="D693" s="97" t="s">
        <v>43</v>
      </c>
      <c r="E693" s="100">
        <v>75924</v>
      </c>
      <c r="F693" s="99">
        <v>73710</v>
      </c>
      <c r="G693" s="99">
        <v>79755</v>
      </c>
      <c r="H693" s="100">
        <v>79755</v>
      </c>
      <c r="I693" s="465">
        <f t="shared" si="61"/>
        <v>100</v>
      </c>
      <c r="J693" s="242">
        <f t="shared" si="62"/>
        <v>105.0458353089932</v>
      </c>
      <c r="K693" s="379"/>
      <c r="L693" s="379"/>
      <c r="M693" s="379"/>
      <c r="N693" s="379"/>
    </row>
    <row r="694" spans="1:14" s="59" customFormat="1" ht="12.75" customHeight="1">
      <c r="A694" s="393"/>
      <c r="B694" s="89">
        <v>80134</v>
      </c>
      <c r="C694" s="90"/>
      <c r="D694" s="91" t="s">
        <v>255</v>
      </c>
      <c r="E694" s="94">
        <f>E695</f>
        <v>176328</v>
      </c>
      <c r="F694" s="93">
        <f>F695</f>
        <v>88198</v>
      </c>
      <c r="G694" s="93">
        <f>G695</f>
        <v>88433</v>
      </c>
      <c r="H694" s="94">
        <f>H695</f>
        <v>88433</v>
      </c>
      <c r="I694" s="464">
        <f aca="true" t="shared" si="63" ref="I694:I701">H694/G694*100</f>
        <v>100</v>
      </c>
      <c r="J694" s="227">
        <f t="shared" si="62"/>
        <v>50.15255659906538</v>
      </c>
      <c r="K694" s="379"/>
      <c r="L694" s="379"/>
      <c r="M694" s="379"/>
      <c r="N694" s="379"/>
    </row>
    <row r="695" spans="1:14" s="59" customFormat="1" ht="12.75" customHeight="1">
      <c r="A695" s="393"/>
      <c r="B695" s="400"/>
      <c r="C695" s="96"/>
      <c r="D695" s="124" t="s">
        <v>274</v>
      </c>
      <c r="E695" s="199">
        <f>SUM(E696:E700)+SUM(E701:E701)</f>
        <v>176328</v>
      </c>
      <c r="F695" s="228">
        <f>SUM(F696:F700)+SUM(F701:F701)</f>
        <v>88198</v>
      </c>
      <c r="G695" s="228">
        <f>SUM(G696:G700)+SUM(G701:G701)</f>
        <v>88433</v>
      </c>
      <c r="H695" s="199">
        <f>SUM(H696:H700)+SUM(H701:H701)</f>
        <v>88433</v>
      </c>
      <c r="I695" s="527">
        <f t="shared" si="63"/>
        <v>100</v>
      </c>
      <c r="J695" s="254">
        <f t="shared" si="62"/>
        <v>50.15255659906538</v>
      </c>
      <c r="K695" s="379"/>
      <c r="L695" s="379"/>
      <c r="M695" s="379"/>
      <c r="N695" s="379"/>
    </row>
    <row r="696" spans="1:14" s="59" customFormat="1" ht="12.75" customHeight="1">
      <c r="A696" s="393"/>
      <c r="B696" s="400"/>
      <c r="C696" s="96">
        <v>3020</v>
      </c>
      <c r="D696" s="97" t="s">
        <v>154</v>
      </c>
      <c r="E696" s="100">
        <v>7145.77</v>
      </c>
      <c r="F696" s="99">
        <v>3716</v>
      </c>
      <c r="G696" s="99">
        <v>3528</v>
      </c>
      <c r="H696" s="100">
        <v>3528.49</v>
      </c>
      <c r="I696" s="465">
        <f t="shared" si="63"/>
        <v>100.01388888888889</v>
      </c>
      <c r="J696" s="242">
        <f t="shared" si="62"/>
        <v>49.37872335661517</v>
      </c>
      <c r="K696" s="385"/>
      <c r="L696" s="379"/>
      <c r="M696" s="379"/>
      <c r="N696" s="379"/>
    </row>
    <row r="697" spans="1:14" s="59" customFormat="1" ht="12.75" customHeight="1">
      <c r="A697" s="393"/>
      <c r="B697" s="400"/>
      <c r="C697" s="96">
        <v>4010</v>
      </c>
      <c r="D697" s="97" t="s">
        <v>11</v>
      </c>
      <c r="E697" s="100">
        <v>119499.37</v>
      </c>
      <c r="F697" s="99">
        <v>59351</v>
      </c>
      <c r="G697" s="99">
        <v>60480</v>
      </c>
      <c r="H697" s="100">
        <v>60480.45</v>
      </c>
      <c r="I697" s="465">
        <f t="shared" si="63"/>
        <v>100.00074404761905</v>
      </c>
      <c r="J697" s="242">
        <f>H697/E697*100</f>
        <v>50.61152205237567</v>
      </c>
      <c r="K697" s="385"/>
      <c r="L697" s="385"/>
      <c r="M697" s="379"/>
      <c r="N697" s="379"/>
    </row>
    <row r="698" spans="1:14" s="59" customFormat="1" ht="12.75" customHeight="1">
      <c r="A698" s="393"/>
      <c r="B698" s="400"/>
      <c r="C698" s="96">
        <v>4040</v>
      </c>
      <c r="D698" s="97" t="s">
        <v>12</v>
      </c>
      <c r="E698" s="100">
        <v>14437.39</v>
      </c>
      <c r="F698" s="99">
        <v>10040</v>
      </c>
      <c r="G698" s="99">
        <v>9334</v>
      </c>
      <c r="H698" s="100">
        <v>9333.59</v>
      </c>
      <c r="I698" s="465">
        <f t="shared" si="63"/>
        <v>99.99560745661024</v>
      </c>
      <c r="J698" s="242">
        <f>H698/E698*100</f>
        <v>64.64873498603279</v>
      </c>
      <c r="K698" s="385"/>
      <c r="L698" s="379"/>
      <c r="M698" s="379"/>
      <c r="N698" s="379"/>
    </row>
    <row r="699" spans="1:14" s="59" customFormat="1" ht="12.75" customHeight="1">
      <c r="A699" s="393"/>
      <c r="B699" s="400"/>
      <c r="C699" s="96">
        <v>4110</v>
      </c>
      <c r="D699" s="97" t="s">
        <v>13</v>
      </c>
      <c r="E699" s="100">
        <v>24882</v>
      </c>
      <c r="F699" s="99">
        <v>10193</v>
      </c>
      <c r="G699" s="99">
        <v>10193</v>
      </c>
      <c r="H699" s="100">
        <v>10192.53</v>
      </c>
      <c r="I699" s="465">
        <f t="shared" si="63"/>
        <v>99.9953889924458</v>
      </c>
      <c r="J699" s="242">
        <f>H699/E699*100</f>
        <v>40.963467566915845</v>
      </c>
      <c r="K699" s="385"/>
      <c r="L699" s="379"/>
      <c r="M699" s="379"/>
      <c r="N699" s="379"/>
    </row>
    <row r="700" spans="1:14" s="59" customFormat="1" ht="12.75" customHeight="1">
      <c r="A700" s="393"/>
      <c r="B700" s="400"/>
      <c r="C700" s="96">
        <v>4120</v>
      </c>
      <c r="D700" s="97" t="s">
        <v>14</v>
      </c>
      <c r="E700" s="100">
        <v>3250.47</v>
      </c>
      <c r="F700" s="99">
        <v>1529</v>
      </c>
      <c r="G700" s="99">
        <v>1529</v>
      </c>
      <c r="H700" s="100">
        <v>1528.94</v>
      </c>
      <c r="I700" s="465">
        <f t="shared" si="63"/>
        <v>99.99607586657947</v>
      </c>
      <c r="J700" s="242">
        <f>H700/E700*100</f>
        <v>47.03750534538082</v>
      </c>
      <c r="K700" s="385"/>
      <c r="L700" s="379"/>
      <c r="M700" s="379"/>
      <c r="N700" s="379"/>
    </row>
    <row r="701" spans="1:14" s="59" customFormat="1" ht="12.75" customHeight="1">
      <c r="A701" s="129"/>
      <c r="B701" s="418"/>
      <c r="C701" s="96">
        <v>4440</v>
      </c>
      <c r="D701" s="97" t="s">
        <v>17</v>
      </c>
      <c r="E701" s="100">
        <v>7113</v>
      </c>
      <c r="F701" s="99">
        <v>3369</v>
      </c>
      <c r="G701" s="99">
        <v>3369</v>
      </c>
      <c r="H701" s="100">
        <v>3369</v>
      </c>
      <c r="I701" s="465">
        <f t="shared" si="63"/>
        <v>100</v>
      </c>
      <c r="J701" s="242">
        <f>H701/E701*100</f>
        <v>47.363981442429356</v>
      </c>
      <c r="K701" s="379"/>
      <c r="L701" s="379"/>
      <c r="M701" s="379"/>
      <c r="N701" s="379"/>
    </row>
    <row r="702" spans="1:14" s="59" customFormat="1" ht="12.75" customHeight="1">
      <c r="A702" s="128"/>
      <c r="B702" s="399"/>
      <c r="C702" s="128"/>
      <c r="D702" s="128"/>
      <c r="E702" s="131"/>
      <c r="F702" s="130"/>
      <c r="G702" s="130"/>
      <c r="H702" s="131"/>
      <c r="I702" s="307"/>
      <c r="J702" s="307"/>
      <c r="K702" s="379"/>
      <c r="L702" s="379"/>
      <c r="M702" s="379"/>
      <c r="N702" s="379"/>
    </row>
    <row r="703" spans="1:14" s="59" customFormat="1" ht="12.75" customHeight="1">
      <c r="A703" s="128"/>
      <c r="B703" s="399"/>
      <c r="C703" s="128"/>
      <c r="D703" s="128"/>
      <c r="E703" s="131"/>
      <c r="F703" s="130"/>
      <c r="G703" s="130"/>
      <c r="H703" s="131"/>
      <c r="I703" s="307"/>
      <c r="J703" s="307"/>
      <c r="K703" s="379"/>
      <c r="L703" s="379"/>
      <c r="M703" s="379"/>
      <c r="N703" s="379"/>
    </row>
    <row r="704" spans="1:14" s="59" customFormat="1" ht="12.75" customHeight="1">
      <c r="A704" s="128"/>
      <c r="B704" s="399"/>
      <c r="C704" s="128"/>
      <c r="D704" s="128"/>
      <c r="E704" s="131" t="s">
        <v>479</v>
      </c>
      <c r="F704" s="130"/>
      <c r="G704" s="130"/>
      <c r="H704" s="131"/>
      <c r="I704" s="307"/>
      <c r="J704" s="307"/>
      <c r="K704" s="379"/>
      <c r="L704" s="379"/>
      <c r="M704" s="379"/>
      <c r="N704" s="379"/>
    </row>
    <row r="705" spans="1:14" s="59" customFormat="1" ht="12.75" customHeight="1">
      <c r="A705" s="128"/>
      <c r="B705" s="399"/>
      <c r="C705" s="128"/>
      <c r="D705" s="128"/>
      <c r="E705" s="131"/>
      <c r="F705" s="130"/>
      <c r="G705" s="130"/>
      <c r="H705" s="131"/>
      <c r="I705" s="307"/>
      <c r="J705" s="307"/>
      <c r="K705" s="379"/>
      <c r="L705" s="379"/>
      <c r="M705" s="379"/>
      <c r="N705" s="379"/>
    </row>
    <row r="706" spans="1:14" s="59" customFormat="1" ht="12.75" customHeight="1">
      <c r="A706" s="340"/>
      <c r="B706" s="341"/>
      <c r="C706" s="340"/>
      <c r="D706" s="342"/>
      <c r="E706" s="65" t="s">
        <v>3</v>
      </c>
      <c r="F706" s="343" t="s">
        <v>97</v>
      </c>
      <c r="G706" s="344" t="s">
        <v>98</v>
      </c>
      <c r="H706" s="65" t="s">
        <v>3</v>
      </c>
      <c r="I706" s="345" t="s">
        <v>273</v>
      </c>
      <c r="J706" s="346"/>
      <c r="K706" s="379"/>
      <c r="L706" s="379"/>
      <c r="M706" s="379"/>
      <c r="N706" s="379"/>
    </row>
    <row r="707" spans="1:14" s="59" customFormat="1" ht="12.75" customHeight="1">
      <c r="A707" s="347" t="s">
        <v>94</v>
      </c>
      <c r="B707" s="211" t="s">
        <v>95</v>
      </c>
      <c r="C707" s="347" t="s">
        <v>4</v>
      </c>
      <c r="D707" s="348" t="s">
        <v>96</v>
      </c>
      <c r="E707" s="69" t="s">
        <v>357</v>
      </c>
      <c r="F707" s="349" t="s">
        <v>99</v>
      </c>
      <c r="G707" s="350" t="s">
        <v>100</v>
      </c>
      <c r="H707" s="69" t="s">
        <v>407</v>
      </c>
      <c r="I707" s="351"/>
      <c r="J707" s="352"/>
      <c r="K707" s="379"/>
      <c r="L707" s="379"/>
      <c r="M707" s="379"/>
      <c r="N707" s="379"/>
    </row>
    <row r="708" spans="1:14" s="59" customFormat="1" ht="12.75" customHeight="1">
      <c r="A708" s="353"/>
      <c r="B708" s="354"/>
      <c r="C708" s="353"/>
      <c r="D708" s="355"/>
      <c r="E708" s="73"/>
      <c r="F708" s="356" t="s">
        <v>407</v>
      </c>
      <c r="G708" s="357" t="s">
        <v>101</v>
      </c>
      <c r="H708" s="73"/>
      <c r="I708" s="358" t="s">
        <v>102</v>
      </c>
      <c r="J708" s="359" t="s">
        <v>103</v>
      </c>
      <c r="K708" s="379"/>
      <c r="L708" s="379"/>
      <c r="M708" s="379"/>
      <c r="N708" s="379"/>
    </row>
    <row r="709" spans="1:14" s="59" customFormat="1" ht="12.75" customHeight="1">
      <c r="A709" s="74">
        <v>1</v>
      </c>
      <c r="B709" s="75">
        <v>2</v>
      </c>
      <c r="C709" s="75">
        <v>3</v>
      </c>
      <c r="D709" s="75">
        <v>4</v>
      </c>
      <c r="E709" s="360">
        <v>5</v>
      </c>
      <c r="F709" s="360">
        <v>6</v>
      </c>
      <c r="G709" s="360">
        <v>7</v>
      </c>
      <c r="H709" s="361">
        <v>8</v>
      </c>
      <c r="I709" s="362">
        <v>9</v>
      </c>
      <c r="J709" s="363">
        <v>10</v>
      </c>
      <c r="K709" s="379"/>
      <c r="L709" s="379"/>
      <c r="M709" s="379"/>
      <c r="N709" s="379"/>
    </row>
    <row r="710" spans="1:14" s="59" customFormat="1" ht="12.75" customHeight="1">
      <c r="A710" s="58"/>
      <c r="B710" s="89">
        <v>80144</v>
      </c>
      <c r="C710" s="90"/>
      <c r="D710" s="91" t="s">
        <v>153</v>
      </c>
      <c r="E710" s="94">
        <f>E712</f>
        <v>325294.00000000006</v>
      </c>
      <c r="F710" s="93">
        <f>F712</f>
        <v>202435</v>
      </c>
      <c r="G710" s="93">
        <f>G712</f>
        <v>206526</v>
      </c>
      <c r="H710" s="94">
        <f>H712</f>
        <v>206526</v>
      </c>
      <c r="I710" s="464">
        <f aca="true" t="shared" si="64" ref="I710:I716">H710/G710*100</f>
        <v>100</v>
      </c>
      <c r="J710" s="227">
        <f>H710/E710*100</f>
        <v>63.489028386628696</v>
      </c>
      <c r="K710" s="379"/>
      <c r="L710" s="379"/>
      <c r="M710" s="379"/>
      <c r="N710" s="379"/>
    </row>
    <row r="711" spans="1:14" s="59" customFormat="1" ht="12.75" customHeight="1">
      <c r="A711" s="88"/>
      <c r="B711" s="89"/>
      <c r="C711" s="90"/>
      <c r="D711" s="91" t="s">
        <v>185</v>
      </c>
      <c r="E711" s="326">
        <v>0</v>
      </c>
      <c r="F711" s="256">
        <v>0</v>
      </c>
      <c r="G711" s="256">
        <v>0</v>
      </c>
      <c r="H711" s="326">
        <v>0</v>
      </c>
      <c r="I711" s="537">
        <v>0</v>
      </c>
      <c r="J711" s="294">
        <v>0</v>
      </c>
      <c r="K711" s="379"/>
      <c r="L711" s="379"/>
      <c r="M711" s="379"/>
      <c r="N711" s="379"/>
    </row>
    <row r="712" spans="1:14" s="59" customFormat="1" ht="12.75" customHeight="1">
      <c r="A712" s="88"/>
      <c r="B712" s="95"/>
      <c r="C712" s="96"/>
      <c r="D712" s="124" t="s">
        <v>274</v>
      </c>
      <c r="E712" s="199">
        <f>SUM(E713:E724)</f>
        <v>325294.00000000006</v>
      </c>
      <c r="F712" s="228">
        <f>SUM(F713:F724)</f>
        <v>202435</v>
      </c>
      <c r="G712" s="228">
        <f>SUM(G713:G724)</f>
        <v>206526</v>
      </c>
      <c r="H712" s="199">
        <f>SUM(H713:H724)</f>
        <v>206526</v>
      </c>
      <c r="I712" s="527">
        <f t="shared" si="64"/>
        <v>100</v>
      </c>
      <c r="J712" s="254">
        <f>H712/E712*100</f>
        <v>63.489028386628696</v>
      </c>
      <c r="K712" s="379"/>
      <c r="L712" s="379"/>
      <c r="M712" s="379"/>
      <c r="N712" s="379"/>
    </row>
    <row r="713" spans="1:14" s="59" customFormat="1" ht="12.75" customHeight="1">
      <c r="A713" s="88"/>
      <c r="B713" s="95"/>
      <c r="C713" s="96">
        <v>3020</v>
      </c>
      <c r="D713" s="97" t="s">
        <v>154</v>
      </c>
      <c r="E713" s="100">
        <v>8064.16</v>
      </c>
      <c r="F713" s="99">
        <v>6191</v>
      </c>
      <c r="G713" s="99">
        <v>6176</v>
      </c>
      <c r="H713" s="100">
        <v>6174.78</v>
      </c>
      <c r="I713" s="465">
        <f t="shared" si="64"/>
        <v>99.98024611398964</v>
      </c>
      <c r="J713" s="242">
        <f>H713/E713*100</f>
        <v>76.57065336005238</v>
      </c>
      <c r="K713" s="398"/>
      <c r="L713" s="379"/>
      <c r="M713" s="379"/>
      <c r="N713" s="379"/>
    </row>
    <row r="714" spans="1:14" s="59" customFormat="1" ht="12.75" customHeight="1">
      <c r="A714" s="88"/>
      <c r="B714" s="95"/>
      <c r="C714" s="96">
        <v>4010</v>
      </c>
      <c r="D714" s="97" t="s">
        <v>11</v>
      </c>
      <c r="E714" s="100">
        <v>201012.99</v>
      </c>
      <c r="F714" s="99">
        <v>134537</v>
      </c>
      <c r="G714" s="99">
        <v>149738</v>
      </c>
      <c r="H714" s="100">
        <v>149738.04</v>
      </c>
      <c r="I714" s="465">
        <f t="shared" si="64"/>
        <v>100.00002671332595</v>
      </c>
      <c r="J714" s="242">
        <f>H714/E714*100</f>
        <v>74.49172314684739</v>
      </c>
      <c r="K714" s="385"/>
      <c r="L714" s="379"/>
      <c r="M714" s="379"/>
      <c r="N714" s="379"/>
    </row>
    <row r="715" spans="1:14" s="59" customFormat="1" ht="12.75" customHeight="1">
      <c r="A715" s="88"/>
      <c r="B715" s="95"/>
      <c r="C715" s="96">
        <v>4040</v>
      </c>
      <c r="D715" s="97" t="s">
        <v>12</v>
      </c>
      <c r="E715" s="100">
        <v>26378.32</v>
      </c>
      <c r="F715" s="99">
        <v>16932</v>
      </c>
      <c r="G715" s="99">
        <v>14495</v>
      </c>
      <c r="H715" s="100">
        <v>14495.44</v>
      </c>
      <c r="I715" s="465">
        <f t="shared" si="64"/>
        <v>100.00303552949292</v>
      </c>
      <c r="J715" s="242">
        <f aca="true" t="shared" si="65" ref="J715:J737">H715/E715*100</f>
        <v>54.952097025132765</v>
      </c>
      <c r="K715" s="379"/>
      <c r="L715" s="379"/>
      <c r="M715" s="379"/>
      <c r="N715" s="379"/>
    </row>
    <row r="716" spans="1:14" s="59" customFormat="1" ht="12.75" customHeight="1">
      <c r="A716" s="88"/>
      <c r="B716" s="95"/>
      <c r="C716" s="96">
        <v>4110</v>
      </c>
      <c r="D716" s="97" t="s">
        <v>13</v>
      </c>
      <c r="E716" s="100">
        <v>41713.98</v>
      </c>
      <c r="F716" s="99">
        <v>33021</v>
      </c>
      <c r="G716" s="99">
        <v>26819</v>
      </c>
      <c r="H716" s="100">
        <v>26819.34</v>
      </c>
      <c r="I716" s="465">
        <f t="shared" si="64"/>
        <v>100.00126775793281</v>
      </c>
      <c r="J716" s="242">
        <f t="shared" si="65"/>
        <v>64.29340954759051</v>
      </c>
      <c r="K716" s="398"/>
      <c r="L716" s="379"/>
      <c r="M716" s="379"/>
      <c r="N716" s="379"/>
    </row>
    <row r="717" spans="1:14" s="59" customFormat="1" ht="12.75" customHeight="1">
      <c r="A717" s="88"/>
      <c r="B717" s="95"/>
      <c r="C717" s="96">
        <v>4120</v>
      </c>
      <c r="D717" s="97" t="s">
        <v>14</v>
      </c>
      <c r="E717" s="100">
        <v>4745.33</v>
      </c>
      <c r="F717" s="99">
        <v>5002</v>
      </c>
      <c r="G717" s="99">
        <v>3443</v>
      </c>
      <c r="H717" s="100">
        <v>3443.4</v>
      </c>
      <c r="I717" s="465">
        <f>H717/G717*100</f>
        <v>100.01161777519604</v>
      </c>
      <c r="J717" s="242">
        <f t="shared" si="65"/>
        <v>72.56397342229097</v>
      </c>
      <c r="K717" s="385"/>
      <c r="L717" s="379"/>
      <c r="M717" s="379"/>
      <c r="N717" s="379"/>
    </row>
    <row r="718" spans="1:14" s="59" customFormat="1" ht="12.75" customHeight="1">
      <c r="A718" s="88"/>
      <c r="B718" s="95"/>
      <c r="C718" s="96">
        <v>4210</v>
      </c>
      <c r="D718" s="97" t="s">
        <v>7</v>
      </c>
      <c r="E718" s="100">
        <v>9754.46</v>
      </c>
      <c r="F718" s="99">
        <v>0</v>
      </c>
      <c r="G718" s="99">
        <v>0</v>
      </c>
      <c r="H718" s="100">
        <v>0</v>
      </c>
      <c r="I718" s="465">
        <v>0</v>
      </c>
      <c r="J718" s="242">
        <f t="shared" si="65"/>
        <v>0</v>
      </c>
      <c r="K718" s="379"/>
      <c r="L718" s="379"/>
      <c r="M718" s="379"/>
      <c r="N718" s="379"/>
    </row>
    <row r="719" spans="1:14" s="59" customFormat="1" ht="12.75" customHeight="1">
      <c r="A719" s="88"/>
      <c r="B719" s="95"/>
      <c r="C719" s="96">
        <v>4260</v>
      </c>
      <c r="D719" s="97" t="s">
        <v>15</v>
      </c>
      <c r="E719" s="100">
        <v>4999.65</v>
      </c>
      <c r="F719" s="99">
        <v>0</v>
      </c>
      <c r="G719" s="99">
        <v>0</v>
      </c>
      <c r="H719" s="100">
        <v>0</v>
      </c>
      <c r="I719" s="465">
        <v>0</v>
      </c>
      <c r="J719" s="242">
        <f t="shared" si="65"/>
        <v>0</v>
      </c>
      <c r="K719" s="379"/>
      <c r="L719" s="379"/>
      <c r="M719" s="379"/>
      <c r="N719" s="379"/>
    </row>
    <row r="720" spans="1:14" s="59" customFormat="1" ht="12.75" customHeight="1">
      <c r="A720" s="88"/>
      <c r="B720" s="95"/>
      <c r="C720" s="96">
        <v>4270</v>
      </c>
      <c r="D720" s="97" t="s">
        <v>27</v>
      </c>
      <c r="E720" s="100">
        <v>1500</v>
      </c>
      <c r="F720" s="99">
        <v>0</v>
      </c>
      <c r="G720" s="99">
        <v>0</v>
      </c>
      <c r="H720" s="100">
        <v>0</v>
      </c>
      <c r="I720" s="465">
        <v>0</v>
      </c>
      <c r="J720" s="242">
        <f t="shared" si="65"/>
        <v>0</v>
      </c>
      <c r="K720" s="398"/>
      <c r="L720" s="379"/>
      <c r="M720" s="379"/>
      <c r="N720" s="379"/>
    </row>
    <row r="721" spans="1:14" s="59" customFormat="1" ht="12.75" customHeight="1">
      <c r="A721" s="88"/>
      <c r="B721" s="95"/>
      <c r="C721" s="96">
        <v>4280</v>
      </c>
      <c r="D721" s="97" t="s">
        <v>87</v>
      </c>
      <c r="E721" s="100">
        <v>500</v>
      </c>
      <c r="F721" s="99">
        <v>0</v>
      </c>
      <c r="G721" s="99">
        <v>0</v>
      </c>
      <c r="H721" s="100">
        <v>0</v>
      </c>
      <c r="I721" s="465">
        <v>0</v>
      </c>
      <c r="J721" s="242">
        <f t="shared" si="65"/>
        <v>0</v>
      </c>
      <c r="K721" s="385"/>
      <c r="L721" s="379"/>
      <c r="M721" s="379"/>
      <c r="N721" s="379"/>
    </row>
    <row r="722" spans="1:14" s="59" customFormat="1" ht="12.75" customHeight="1">
      <c r="A722" s="88"/>
      <c r="B722" s="95"/>
      <c r="C722" s="96">
        <v>4300</v>
      </c>
      <c r="D722" s="97" t="s">
        <v>10</v>
      </c>
      <c r="E722" s="100">
        <v>18549.81</v>
      </c>
      <c r="F722" s="99">
        <v>0</v>
      </c>
      <c r="G722" s="99">
        <v>0</v>
      </c>
      <c r="H722" s="100">
        <v>0</v>
      </c>
      <c r="I722" s="465">
        <v>0</v>
      </c>
      <c r="J722" s="548">
        <f>H722/E722*100</f>
        <v>0</v>
      </c>
      <c r="K722" s="379"/>
      <c r="L722" s="379"/>
      <c r="M722" s="379"/>
      <c r="N722" s="379"/>
    </row>
    <row r="723" spans="1:14" s="59" customFormat="1" ht="12.75" customHeight="1">
      <c r="A723" s="88"/>
      <c r="B723" s="95"/>
      <c r="C723" s="218">
        <v>4410</v>
      </c>
      <c r="D723" s="58" t="s">
        <v>16</v>
      </c>
      <c r="E723" s="173">
        <v>113.3</v>
      </c>
      <c r="F723" s="220">
        <v>0</v>
      </c>
      <c r="G723" s="220">
        <v>0</v>
      </c>
      <c r="H723" s="173">
        <v>0</v>
      </c>
      <c r="I723" s="465">
        <v>0</v>
      </c>
      <c r="J723" s="242">
        <f t="shared" si="65"/>
        <v>0</v>
      </c>
      <c r="K723" s="379"/>
      <c r="L723" s="379"/>
      <c r="M723" s="379"/>
      <c r="N723" s="379"/>
    </row>
    <row r="724" spans="1:14" s="59" customFormat="1" ht="12.75" customHeight="1">
      <c r="A724" s="88"/>
      <c r="B724" s="95"/>
      <c r="C724" s="96">
        <v>4440</v>
      </c>
      <c r="D724" s="97" t="s">
        <v>17</v>
      </c>
      <c r="E724" s="100">
        <v>7962</v>
      </c>
      <c r="F724" s="99">
        <v>6752</v>
      </c>
      <c r="G724" s="99">
        <v>5855</v>
      </c>
      <c r="H724" s="100">
        <v>5855</v>
      </c>
      <c r="I724" s="465">
        <f>H724/G724*100</f>
        <v>100</v>
      </c>
      <c r="J724" s="242">
        <f t="shared" si="65"/>
        <v>73.53679979904547</v>
      </c>
      <c r="K724" s="379"/>
      <c r="L724" s="379"/>
      <c r="M724" s="379"/>
      <c r="N724" s="379"/>
    </row>
    <row r="725" spans="1:14" s="59" customFormat="1" ht="12.75" customHeight="1">
      <c r="A725" s="101"/>
      <c r="B725" s="102">
        <v>80146</v>
      </c>
      <c r="C725" s="90"/>
      <c r="D725" s="91" t="s">
        <v>354</v>
      </c>
      <c r="E725" s="94">
        <f>E726+E728+E732+E734+E740</f>
        <v>51159.8</v>
      </c>
      <c r="F725" s="93">
        <f>F726+F728+F732+F734+F740</f>
        <v>71147</v>
      </c>
      <c r="G725" s="93">
        <f>G726+G728+G732+G734+G740+G738</f>
        <v>73407</v>
      </c>
      <c r="H725" s="94">
        <f>H726+H728+H732+H734+H740+H738</f>
        <v>72034.52</v>
      </c>
      <c r="I725" s="464">
        <f aca="true" t="shared" si="66" ref="I725:I740">H725/G725*100</f>
        <v>98.13031454765894</v>
      </c>
      <c r="J725" s="227">
        <f t="shared" si="65"/>
        <v>140.80297421021976</v>
      </c>
      <c r="K725" s="379"/>
      <c r="L725" s="379"/>
      <c r="M725" s="379"/>
      <c r="N725" s="379"/>
    </row>
    <row r="726" spans="1:14" s="59" customFormat="1" ht="12.75" customHeight="1">
      <c r="A726" s="88"/>
      <c r="B726" s="400"/>
      <c r="C726" s="391"/>
      <c r="D726" s="124" t="s">
        <v>274</v>
      </c>
      <c r="E726" s="199">
        <v>20156</v>
      </c>
      <c r="F726" s="228">
        <f>F727</f>
        <v>19922</v>
      </c>
      <c r="G726" s="228">
        <f>G727</f>
        <v>19922</v>
      </c>
      <c r="H726" s="199">
        <f>H727</f>
        <v>19922</v>
      </c>
      <c r="I726" s="527">
        <f t="shared" si="66"/>
        <v>100</v>
      </c>
      <c r="J726" s="254">
        <f t="shared" si="65"/>
        <v>98.8390553681286</v>
      </c>
      <c r="K726" s="379"/>
      <c r="L726" s="379"/>
      <c r="M726" s="379"/>
      <c r="N726" s="379"/>
    </row>
    <row r="727" spans="1:14" s="59" customFormat="1" ht="12.75" customHeight="1">
      <c r="A727" s="88"/>
      <c r="B727" s="95"/>
      <c r="C727" s="96">
        <v>4700</v>
      </c>
      <c r="D727" s="97" t="s">
        <v>136</v>
      </c>
      <c r="E727" s="100">
        <v>20156</v>
      </c>
      <c r="F727" s="99">
        <v>19922</v>
      </c>
      <c r="G727" s="99">
        <v>19922</v>
      </c>
      <c r="H727" s="100">
        <v>19922</v>
      </c>
      <c r="I727" s="465">
        <f t="shared" si="66"/>
        <v>100</v>
      </c>
      <c r="J727" s="242">
        <f t="shared" si="65"/>
        <v>98.8390553681286</v>
      </c>
      <c r="K727" s="379"/>
      <c r="L727" s="379"/>
      <c r="M727" s="379"/>
      <c r="N727" s="379"/>
    </row>
    <row r="728" spans="1:14" s="59" customFormat="1" ht="12.75" customHeight="1">
      <c r="A728" s="88"/>
      <c r="B728" s="400"/>
      <c r="C728" s="391"/>
      <c r="D728" s="124" t="s">
        <v>124</v>
      </c>
      <c r="E728" s="199">
        <v>8750.8</v>
      </c>
      <c r="F728" s="228">
        <f>F731</f>
        <v>11738</v>
      </c>
      <c r="G728" s="228">
        <f>SUM(G731:G731)+G729+G730</f>
        <v>9548</v>
      </c>
      <c r="H728" s="199">
        <f>SUM(H731:H731)+H729+H730</f>
        <v>9547.52</v>
      </c>
      <c r="I728" s="527">
        <f t="shared" si="66"/>
        <v>99.99497276916632</v>
      </c>
      <c r="J728" s="254">
        <f t="shared" si="65"/>
        <v>109.1045390135759</v>
      </c>
      <c r="K728" s="379"/>
      <c r="L728" s="379"/>
      <c r="M728" s="379"/>
      <c r="N728" s="379"/>
    </row>
    <row r="729" spans="1:14" s="59" customFormat="1" ht="12.75" customHeight="1">
      <c r="A729" s="88"/>
      <c r="B729" s="400"/>
      <c r="C729" s="96">
        <v>4170</v>
      </c>
      <c r="D729" s="97" t="s">
        <v>265</v>
      </c>
      <c r="E729" s="100">
        <v>0</v>
      </c>
      <c r="F729" s="99">
        <v>0</v>
      </c>
      <c r="G729" s="99">
        <v>300</v>
      </c>
      <c r="H729" s="100">
        <v>300</v>
      </c>
      <c r="I729" s="465">
        <f t="shared" si="66"/>
        <v>100</v>
      </c>
      <c r="J729" s="242">
        <v>0</v>
      </c>
      <c r="K729" s="379"/>
      <c r="L729" s="379"/>
      <c r="M729" s="379"/>
      <c r="N729" s="379"/>
    </row>
    <row r="730" spans="1:14" s="59" customFormat="1" ht="12.75" customHeight="1">
      <c r="A730" s="88"/>
      <c r="B730" s="400"/>
      <c r="C730" s="96">
        <v>4300</v>
      </c>
      <c r="D730" s="97" t="s">
        <v>176</v>
      </c>
      <c r="E730" s="100">
        <v>0</v>
      </c>
      <c r="F730" s="99">
        <v>0</v>
      </c>
      <c r="G730" s="99">
        <v>1000</v>
      </c>
      <c r="H730" s="100">
        <v>1000</v>
      </c>
      <c r="I730" s="465">
        <f t="shared" si="66"/>
        <v>100</v>
      </c>
      <c r="J730" s="242">
        <v>0</v>
      </c>
      <c r="K730" s="379"/>
      <c r="L730" s="379"/>
      <c r="M730" s="379"/>
      <c r="N730" s="379"/>
    </row>
    <row r="731" spans="1:14" s="59" customFormat="1" ht="12.75" customHeight="1">
      <c r="A731" s="88"/>
      <c r="B731" s="95"/>
      <c r="C731" s="96">
        <v>4700</v>
      </c>
      <c r="D731" s="97" t="s">
        <v>136</v>
      </c>
      <c r="E731" s="100">
        <v>8750.8</v>
      </c>
      <c r="F731" s="99">
        <v>11738</v>
      </c>
      <c r="G731" s="99">
        <v>8248</v>
      </c>
      <c r="H731" s="100">
        <v>8247.52</v>
      </c>
      <c r="I731" s="465">
        <f>H731/G731*100</f>
        <v>99.99418040737149</v>
      </c>
      <c r="J731" s="242">
        <f t="shared" si="65"/>
        <v>94.24875439959777</v>
      </c>
      <c r="K731" s="379"/>
      <c r="L731" s="379"/>
      <c r="M731" s="394"/>
      <c r="N731" s="379"/>
    </row>
    <row r="732" spans="1:14" s="59" customFormat="1" ht="12.75" customHeight="1">
      <c r="A732" s="88"/>
      <c r="B732" s="95"/>
      <c r="C732" s="96"/>
      <c r="D732" s="124" t="s">
        <v>264</v>
      </c>
      <c r="E732" s="199">
        <v>6721</v>
      </c>
      <c r="F732" s="228">
        <f>F733</f>
        <v>10115</v>
      </c>
      <c r="G732" s="228">
        <f>G733</f>
        <v>6839</v>
      </c>
      <c r="H732" s="199">
        <f>H733</f>
        <v>6839</v>
      </c>
      <c r="I732" s="527">
        <f t="shared" si="66"/>
        <v>100</v>
      </c>
      <c r="J732" s="254">
        <f t="shared" si="65"/>
        <v>101.75569111739324</v>
      </c>
      <c r="K732" s="379"/>
      <c r="L732" s="379"/>
      <c r="M732" s="379"/>
      <c r="N732" s="379"/>
    </row>
    <row r="733" spans="1:14" s="59" customFormat="1" ht="12.75" customHeight="1">
      <c r="A733" s="88"/>
      <c r="B733" s="95"/>
      <c r="C733" s="96">
        <v>4700</v>
      </c>
      <c r="D733" s="97" t="s">
        <v>136</v>
      </c>
      <c r="E733" s="100">
        <v>6721</v>
      </c>
      <c r="F733" s="99">
        <v>10115</v>
      </c>
      <c r="G733" s="99">
        <v>6839</v>
      </c>
      <c r="H733" s="100">
        <v>6839</v>
      </c>
      <c r="I733" s="465">
        <f t="shared" si="66"/>
        <v>100</v>
      </c>
      <c r="J733" s="242">
        <f t="shared" si="65"/>
        <v>101.75569111739324</v>
      </c>
      <c r="K733" s="379"/>
      <c r="L733" s="379"/>
      <c r="M733" s="379"/>
      <c r="N733" s="379"/>
    </row>
    <row r="734" spans="1:14" s="59" customFormat="1" ht="12.75" customHeight="1">
      <c r="A734" s="88"/>
      <c r="B734" s="400"/>
      <c r="C734" s="391"/>
      <c r="D734" s="124" t="s">
        <v>353</v>
      </c>
      <c r="E734" s="199">
        <v>15532</v>
      </c>
      <c r="F734" s="228">
        <f>SUM(F735:F737)</f>
        <v>18700</v>
      </c>
      <c r="G734" s="228">
        <f>SUM(G735:G737)</f>
        <v>26426</v>
      </c>
      <c r="H734" s="199">
        <f>H736+H735+H737</f>
        <v>26426</v>
      </c>
      <c r="I734" s="527">
        <f t="shared" si="66"/>
        <v>100</v>
      </c>
      <c r="J734" s="254">
        <f t="shared" si="65"/>
        <v>170.13906773113573</v>
      </c>
      <c r="K734" s="379"/>
      <c r="L734" s="379"/>
      <c r="M734" s="379"/>
      <c r="N734" s="379"/>
    </row>
    <row r="735" spans="1:14" s="59" customFormat="1" ht="12.75" customHeight="1">
      <c r="A735" s="88"/>
      <c r="B735" s="400"/>
      <c r="C735" s="96">
        <v>4210</v>
      </c>
      <c r="D735" s="97" t="s">
        <v>7</v>
      </c>
      <c r="E735" s="100">
        <v>300</v>
      </c>
      <c r="F735" s="99">
        <v>500</v>
      </c>
      <c r="G735" s="99">
        <v>0</v>
      </c>
      <c r="H735" s="100">
        <v>0</v>
      </c>
      <c r="I735" s="465">
        <v>0</v>
      </c>
      <c r="J735" s="242">
        <v>0</v>
      </c>
      <c r="K735" s="379"/>
      <c r="L735" s="379"/>
      <c r="M735" s="379"/>
      <c r="N735" s="379"/>
    </row>
    <row r="736" spans="1:14" s="59" customFormat="1" ht="12.75" customHeight="1">
      <c r="A736" s="88"/>
      <c r="B736" s="400"/>
      <c r="C736" s="96">
        <v>4410</v>
      </c>
      <c r="D736" s="97" t="s">
        <v>16</v>
      </c>
      <c r="E736" s="100">
        <v>1909.43</v>
      </c>
      <c r="F736" s="99">
        <v>4000</v>
      </c>
      <c r="G736" s="99">
        <v>1091</v>
      </c>
      <c r="H736" s="100">
        <v>1091.16</v>
      </c>
      <c r="I736" s="465">
        <f t="shared" si="66"/>
        <v>100.0146654445463</v>
      </c>
      <c r="J736" s="242">
        <f t="shared" si="65"/>
        <v>57.145849808581616</v>
      </c>
      <c r="K736" s="379"/>
      <c r="L736" s="379"/>
      <c r="M736" s="379"/>
      <c r="N736" s="379"/>
    </row>
    <row r="737" spans="1:14" s="59" customFormat="1" ht="12.75" customHeight="1">
      <c r="A737" s="88"/>
      <c r="B737" s="95"/>
      <c r="C737" s="96">
        <v>4700</v>
      </c>
      <c r="D737" s="97" t="s">
        <v>136</v>
      </c>
      <c r="E737" s="100">
        <v>13322.57</v>
      </c>
      <c r="F737" s="99">
        <v>14200</v>
      </c>
      <c r="G737" s="99">
        <v>25335</v>
      </c>
      <c r="H737" s="100">
        <v>25334.84</v>
      </c>
      <c r="I737" s="465">
        <f>H737/G737*100</f>
        <v>99.99936846260114</v>
      </c>
      <c r="J737" s="242">
        <f t="shared" si="65"/>
        <v>190.1648105433111</v>
      </c>
      <c r="K737" s="379"/>
      <c r="L737" s="379"/>
      <c r="M737" s="379"/>
      <c r="N737" s="379"/>
    </row>
    <row r="738" spans="1:14" s="59" customFormat="1" ht="12.75" customHeight="1">
      <c r="A738" s="88"/>
      <c r="B738" s="95"/>
      <c r="C738" s="96"/>
      <c r="D738" s="124" t="s">
        <v>420</v>
      </c>
      <c r="E738" s="199">
        <v>0</v>
      </c>
      <c r="F738" s="228">
        <v>0</v>
      </c>
      <c r="G738" s="228">
        <f>G739</f>
        <v>9000</v>
      </c>
      <c r="H738" s="199">
        <f>H739</f>
        <v>9000</v>
      </c>
      <c r="I738" s="527">
        <f>H738/G738*100</f>
        <v>100</v>
      </c>
      <c r="J738" s="254">
        <v>0</v>
      </c>
      <c r="K738" s="379"/>
      <c r="L738" s="379"/>
      <c r="M738" s="379"/>
      <c r="N738" s="379"/>
    </row>
    <row r="739" spans="1:14" s="59" customFormat="1" ht="12.75" customHeight="1">
      <c r="A739" s="88"/>
      <c r="B739" s="95"/>
      <c r="C739" s="96">
        <v>4700</v>
      </c>
      <c r="D739" s="97" t="s">
        <v>136</v>
      </c>
      <c r="E739" s="100">
        <v>0</v>
      </c>
      <c r="F739" s="99">
        <v>0</v>
      </c>
      <c r="G739" s="99">
        <v>9000</v>
      </c>
      <c r="H739" s="100">
        <v>9000</v>
      </c>
      <c r="I739" s="465">
        <f>H739/G739*100</f>
        <v>100</v>
      </c>
      <c r="J739" s="242">
        <v>0</v>
      </c>
      <c r="K739" s="379"/>
      <c r="L739" s="379"/>
      <c r="M739" s="379"/>
      <c r="N739" s="379"/>
    </row>
    <row r="740" spans="1:14" s="59" customFormat="1" ht="12.75" customHeight="1">
      <c r="A740" s="88"/>
      <c r="B740" s="95"/>
      <c r="C740" s="96"/>
      <c r="D740" s="124" t="s">
        <v>123</v>
      </c>
      <c r="E740" s="199">
        <v>0</v>
      </c>
      <c r="F740" s="228">
        <f>F741</f>
        <v>10672</v>
      </c>
      <c r="G740" s="228">
        <f>G741</f>
        <v>1672</v>
      </c>
      <c r="H740" s="199">
        <f>H741</f>
        <v>300</v>
      </c>
      <c r="I740" s="527">
        <f t="shared" si="66"/>
        <v>17.942583732057415</v>
      </c>
      <c r="J740" s="242">
        <v>0</v>
      </c>
      <c r="K740" s="379"/>
      <c r="L740" s="379"/>
      <c r="M740" s="379"/>
      <c r="N740" s="379"/>
    </row>
    <row r="741" spans="1:14" s="59" customFormat="1" ht="12.75" customHeight="1">
      <c r="A741" s="88"/>
      <c r="B741" s="192"/>
      <c r="C741" s="96">
        <v>4300</v>
      </c>
      <c r="D741" s="97" t="s">
        <v>176</v>
      </c>
      <c r="E741" s="100">
        <v>0</v>
      </c>
      <c r="F741" s="99">
        <v>10672</v>
      </c>
      <c r="G741" s="99">
        <v>1672</v>
      </c>
      <c r="H741" s="100">
        <v>300</v>
      </c>
      <c r="I741" s="465">
        <f>H741/G741*100</f>
        <v>17.942583732057415</v>
      </c>
      <c r="J741" s="242">
        <v>0</v>
      </c>
      <c r="K741" s="379"/>
      <c r="L741" s="379"/>
      <c r="M741" s="379"/>
      <c r="N741" s="379"/>
    </row>
    <row r="742" spans="1:14" s="59" customFormat="1" ht="12.75" customHeight="1">
      <c r="A742" s="395"/>
      <c r="B742" s="704">
        <v>80151</v>
      </c>
      <c r="C742" s="685"/>
      <c r="D742" s="426" t="s">
        <v>421</v>
      </c>
      <c r="E742" s="302">
        <v>0</v>
      </c>
      <c r="F742" s="302">
        <f>F744</f>
        <v>222710</v>
      </c>
      <c r="G742" s="302">
        <f>G744</f>
        <v>255468</v>
      </c>
      <c r="H742" s="266">
        <f>H744</f>
        <v>255467.99999999997</v>
      </c>
      <c r="I742" s="687">
        <f>H742/G742*100</f>
        <v>99.99999999999999</v>
      </c>
      <c r="J742" s="686">
        <v>0</v>
      </c>
      <c r="K742" s="379"/>
      <c r="L742" s="379"/>
      <c r="M742" s="379"/>
      <c r="N742" s="379"/>
    </row>
    <row r="743" spans="1:14" s="59" customFormat="1" ht="12.75" customHeight="1">
      <c r="A743" s="395"/>
      <c r="B743" s="705"/>
      <c r="C743" s="685"/>
      <c r="D743" s="91" t="s">
        <v>185</v>
      </c>
      <c r="E743" s="302">
        <v>0</v>
      </c>
      <c r="F743" s="302">
        <v>0</v>
      </c>
      <c r="G743" s="302">
        <f>G764</f>
        <v>1100</v>
      </c>
      <c r="H743" s="266">
        <f>H764</f>
        <v>1100</v>
      </c>
      <c r="I743" s="687">
        <v>100</v>
      </c>
      <c r="J743" s="686">
        <v>0</v>
      </c>
      <c r="K743" s="379"/>
      <c r="L743" s="379"/>
      <c r="M743" s="379"/>
      <c r="N743" s="379"/>
    </row>
    <row r="744" spans="1:14" s="59" customFormat="1" ht="12.75" customHeight="1">
      <c r="A744" s="395"/>
      <c r="B744" s="561"/>
      <c r="C744" s="599"/>
      <c r="D744" s="124" t="s">
        <v>125</v>
      </c>
      <c r="E744" s="689">
        <v>0</v>
      </c>
      <c r="F744" s="689">
        <f>SUM(F745:F764)</f>
        <v>222710</v>
      </c>
      <c r="G744" s="689">
        <f>SUM(G745:G764)</f>
        <v>255468</v>
      </c>
      <c r="H744" s="144">
        <f>SUM(H745:H764)</f>
        <v>255467.99999999997</v>
      </c>
      <c r="I744" s="687">
        <f>H744/G744*100</f>
        <v>99.99999999999999</v>
      </c>
      <c r="J744" s="690">
        <v>0</v>
      </c>
      <c r="K744" s="379"/>
      <c r="L744" s="379"/>
      <c r="M744" s="379"/>
      <c r="N744" s="379"/>
    </row>
    <row r="745" spans="1:14" s="59" customFormat="1" ht="12.75" customHeight="1">
      <c r="A745" s="395"/>
      <c r="B745" s="561"/>
      <c r="C745" s="96">
        <v>3020</v>
      </c>
      <c r="D745" s="97" t="s">
        <v>154</v>
      </c>
      <c r="E745" s="300">
        <v>0</v>
      </c>
      <c r="F745" s="300">
        <v>300</v>
      </c>
      <c r="G745" s="300">
        <v>260</v>
      </c>
      <c r="H745" s="146">
        <v>259.84</v>
      </c>
      <c r="I745" s="687">
        <f>H745/G745*100</f>
        <v>99.93846153846152</v>
      </c>
      <c r="J745" s="688">
        <v>0</v>
      </c>
      <c r="K745" s="379"/>
      <c r="L745" s="379"/>
      <c r="M745" s="379"/>
      <c r="N745" s="379"/>
    </row>
    <row r="746" spans="1:14" s="59" customFormat="1" ht="12.75" customHeight="1">
      <c r="A746" s="395"/>
      <c r="B746" s="561"/>
      <c r="C746" s="96">
        <v>4010</v>
      </c>
      <c r="D746" s="97" t="s">
        <v>11</v>
      </c>
      <c r="E746" s="300">
        <v>0</v>
      </c>
      <c r="F746" s="300">
        <v>153400</v>
      </c>
      <c r="G746" s="300">
        <v>191832</v>
      </c>
      <c r="H746" s="146">
        <v>191831.98</v>
      </c>
      <c r="I746" s="687">
        <f aca="true" t="shared" si="67" ref="I746:I764">H746/G746*100</f>
        <v>99.99998957421077</v>
      </c>
      <c r="J746" s="688">
        <v>0</v>
      </c>
      <c r="K746" s="379"/>
      <c r="L746" s="379"/>
      <c r="M746" s="379"/>
      <c r="N746" s="379"/>
    </row>
    <row r="747" spans="1:14" s="59" customFormat="1" ht="12.75" customHeight="1">
      <c r="A747" s="395"/>
      <c r="B747" s="561"/>
      <c r="C747" s="96">
        <v>4040</v>
      </c>
      <c r="D747" s="97" t="s">
        <v>12</v>
      </c>
      <c r="E747" s="300">
        <v>0</v>
      </c>
      <c r="F747" s="300">
        <v>0</v>
      </c>
      <c r="G747" s="300">
        <v>0</v>
      </c>
      <c r="H747" s="146">
        <v>0</v>
      </c>
      <c r="I747" s="687">
        <v>0</v>
      </c>
      <c r="J747" s="688">
        <v>0</v>
      </c>
      <c r="K747" s="379"/>
      <c r="L747" s="379"/>
      <c r="M747" s="379"/>
      <c r="N747" s="379"/>
    </row>
    <row r="748" spans="1:14" s="59" customFormat="1" ht="12.75" customHeight="1">
      <c r="A748" s="395"/>
      <c r="B748" s="561"/>
      <c r="C748" s="96">
        <v>4110</v>
      </c>
      <c r="D748" s="97" t="s">
        <v>13</v>
      </c>
      <c r="E748" s="300">
        <v>0</v>
      </c>
      <c r="F748" s="300">
        <v>25430</v>
      </c>
      <c r="G748" s="300">
        <v>31630</v>
      </c>
      <c r="H748" s="146">
        <v>31630.11</v>
      </c>
      <c r="I748" s="687">
        <f t="shared" si="67"/>
        <v>100.00034777110338</v>
      </c>
      <c r="J748" s="688">
        <v>0</v>
      </c>
      <c r="K748" s="379"/>
      <c r="L748" s="379"/>
      <c r="M748" s="379"/>
      <c r="N748" s="379"/>
    </row>
    <row r="749" spans="1:14" s="59" customFormat="1" ht="12.75" customHeight="1">
      <c r="A749" s="395"/>
      <c r="B749" s="561"/>
      <c r="C749" s="96">
        <v>4120</v>
      </c>
      <c r="D749" s="97" t="s">
        <v>14</v>
      </c>
      <c r="E749" s="300">
        <v>0</v>
      </c>
      <c r="F749" s="300">
        <v>3479</v>
      </c>
      <c r="G749" s="300">
        <v>4179</v>
      </c>
      <c r="H749" s="146">
        <v>4179.06</v>
      </c>
      <c r="I749" s="687">
        <f t="shared" si="67"/>
        <v>100.00143575017948</v>
      </c>
      <c r="J749" s="688">
        <v>0</v>
      </c>
      <c r="K749" s="379"/>
      <c r="L749" s="379"/>
      <c r="M749" s="379"/>
      <c r="N749" s="379"/>
    </row>
    <row r="750" spans="1:14" s="59" customFormat="1" ht="12.75" customHeight="1">
      <c r="A750" s="395"/>
      <c r="B750" s="561"/>
      <c r="C750" s="96">
        <v>4140</v>
      </c>
      <c r="D750" s="97" t="s">
        <v>62</v>
      </c>
      <c r="E750" s="300">
        <v>0</v>
      </c>
      <c r="F750" s="300">
        <v>500</v>
      </c>
      <c r="G750" s="300">
        <v>0</v>
      </c>
      <c r="H750" s="146">
        <v>0</v>
      </c>
      <c r="I750" s="687">
        <v>0</v>
      </c>
      <c r="J750" s="688">
        <v>0</v>
      </c>
      <c r="K750" s="477"/>
      <c r="L750" s="379"/>
      <c r="M750" s="379"/>
      <c r="N750" s="379"/>
    </row>
    <row r="751" spans="1:14" s="59" customFormat="1" ht="12.75" customHeight="1">
      <c r="A751" s="395"/>
      <c r="B751" s="561"/>
      <c r="C751" s="96">
        <v>4170</v>
      </c>
      <c r="D751" s="97" t="s">
        <v>107</v>
      </c>
      <c r="E751" s="300">
        <v>0</v>
      </c>
      <c r="F751" s="300">
        <v>1000</v>
      </c>
      <c r="G751" s="300">
        <v>951</v>
      </c>
      <c r="H751" s="146">
        <v>951.16</v>
      </c>
      <c r="I751" s="687">
        <f t="shared" si="67"/>
        <v>100.01682439537329</v>
      </c>
      <c r="J751" s="688">
        <v>0</v>
      </c>
      <c r="K751" s="385"/>
      <c r="L751" s="379"/>
      <c r="M751" s="379"/>
      <c r="N751" s="379"/>
    </row>
    <row r="752" spans="1:14" s="59" customFormat="1" ht="12.75" customHeight="1">
      <c r="A752" s="395"/>
      <c r="B752" s="561"/>
      <c r="C752" s="96">
        <v>4210</v>
      </c>
      <c r="D752" s="97" t="s">
        <v>7</v>
      </c>
      <c r="E752" s="300">
        <v>0</v>
      </c>
      <c r="F752" s="300">
        <v>5300</v>
      </c>
      <c r="G752" s="300">
        <v>6300</v>
      </c>
      <c r="H752" s="146">
        <v>6300</v>
      </c>
      <c r="I752" s="687">
        <f t="shared" si="67"/>
        <v>100</v>
      </c>
      <c r="J752" s="688">
        <v>0</v>
      </c>
      <c r="K752" s="379"/>
      <c r="L752" s="379"/>
      <c r="M752" s="379"/>
      <c r="N752" s="379"/>
    </row>
    <row r="753" spans="1:14" s="59" customFormat="1" ht="12.75" customHeight="1">
      <c r="A753" s="395"/>
      <c r="B753" s="561"/>
      <c r="C753" s="96">
        <v>4240</v>
      </c>
      <c r="D753" s="97" t="s">
        <v>58</v>
      </c>
      <c r="E753" s="300">
        <v>0</v>
      </c>
      <c r="F753" s="300">
        <v>1000</v>
      </c>
      <c r="G753" s="300">
        <v>46</v>
      </c>
      <c r="H753" s="146">
        <v>46.05</v>
      </c>
      <c r="I753" s="687">
        <f t="shared" si="67"/>
        <v>100.1086956521739</v>
      </c>
      <c r="J753" s="688">
        <v>0</v>
      </c>
      <c r="K753" s="379"/>
      <c r="L753" s="379"/>
      <c r="M753" s="379"/>
      <c r="N753" s="379"/>
    </row>
    <row r="754" spans="1:14" s="59" customFormat="1" ht="12.75" customHeight="1">
      <c r="A754" s="395"/>
      <c r="B754" s="561"/>
      <c r="C754" s="96">
        <v>4260</v>
      </c>
      <c r="D754" s="97" t="s">
        <v>15</v>
      </c>
      <c r="E754" s="300">
        <v>0</v>
      </c>
      <c r="F754" s="300">
        <v>12000</v>
      </c>
      <c r="G754" s="300">
        <v>5000</v>
      </c>
      <c r="H754" s="146">
        <v>5000.21</v>
      </c>
      <c r="I754" s="687">
        <f t="shared" si="67"/>
        <v>100.00420000000001</v>
      </c>
      <c r="J754" s="688">
        <v>0</v>
      </c>
      <c r="K754" s="379"/>
      <c r="L754" s="379"/>
      <c r="M754" s="379"/>
      <c r="N754" s="379"/>
    </row>
    <row r="755" spans="1:14" s="59" customFormat="1" ht="12.75" customHeight="1">
      <c r="A755" s="395"/>
      <c r="B755" s="561"/>
      <c r="C755" s="96">
        <v>4270</v>
      </c>
      <c r="D755" s="97" t="s">
        <v>27</v>
      </c>
      <c r="E755" s="300">
        <v>0</v>
      </c>
      <c r="F755" s="300">
        <v>2500</v>
      </c>
      <c r="G755" s="300">
        <v>288</v>
      </c>
      <c r="H755" s="146">
        <v>287.84</v>
      </c>
      <c r="I755" s="687">
        <f t="shared" si="67"/>
        <v>99.94444444444443</v>
      </c>
      <c r="J755" s="688">
        <v>0</v>
      </c>
      <c r="K755" s="379"/>
      <c r="L755" s="379"/>
      <c r="M755" s="379"/>
      <c r="N755" s="379"/>
    </row>
    <row r="756" spans="1:14" s="59" customFormat="1" ht="12.75" customHeight="1">
      <c r="A756" s="395"/>
      <c r="B756" s="561"/>
      <c r="C756" s="96">
        <v>4280</v>
      </c>
      <c r="D756" s="97" t="s">
        <v>87</v>
      </c>
      <c r="E756" s="300">
        <v>0</v>
      </c>
      <c r="F756" s="300">
        <v>480</v>
      </c>
      <c r="G756" s="300">
        <v>158</v>
      </c>
      <c r="H756" s="146">
        <v>158</v>
      </c>
      <c r="I756" s="687">
        <f t="shared" si="67"/>
        <v>100</v>
      </c>
      <c r="J756" s="688">
        <v>0</v>
      </c>
      <c r="K756" s="379"/>
      <c r="L756" s="379"/>
      <c r="M756" s="379"/>
      <c r="N756" s="379"/>
    </row>
    <row r="757" spans="1:14" s="59" customFormat="1" ht="12.75" customHeight="1">
      <c r="A757" s="395"/>
      <c r="B757" s="561"/>
      <c r="C757" s="96">
        <v>4300</v>
      </c>
      <c r="D757" s="97" t="s">
        <v>10</v>
      </c>
      <c r="E757" s="300">
        <v>0</v>
      </c>
      <c r="F757" s="300">
        <v>3500</v>
      </c>
      <c r="G757" s="300">
        <v>1462</v>
      </c>
      <c r="H757" s="146">
        <v>1462</v>
      </c>
      <c r="I757" s="687">
        <f t="shared" si="67"/>
        <v>100</v>
      </c>
      <c r="J757" s="688">
        <v>0</v>
      </c>
      <c r="K757" s="379"/>
      <c r="L757" s="379"/>
      <c r="M757" s="379"/>
      <c r="N757" s="379"/>
    </row>
    <row r="758" spans="1:14" s="59" customFormat="1" ht="12.75" customHeight="1">
      <c r="A758" s="395"/>
      <c r="B758" s="561"/>
      <c r="C758" s="96">
        <v>4360</v>
      </c>
      <c r="D758" s="97" t="s">
        <v>323</v>
      </c>
      <c r="E758" s="300">
        <v>0</v>
      </c>
      <c r="F758" s="300">
        <v>500</v>
      </c>
      <c r="G758" s="300">
        <v>211</v>
      </c>
      <c r="H758" s="146">
        <v>210.89</v>
      </c>
      <c r="I758" s="687">
        <f t="shared" si="67"/>
        <v>99.9478672985782</v>
      </c>
      <c r="J758" s="688">
        <v>0</v>
      </c>
      <c r="K758" s="379"/>
      <c r="L758" s="379"/>
      <c r="M758" s="379"/>
      <c r="N758" s="379"/>
    </row>
    <row r="759" spans="1:14" s="59" customFormat="1" ht="12.75" customHeight="1">
      <c r="A759" s="395"/>
      <c r="B759" s="561"/>
      <c r="C759" s="96">
        <v>4410</v>
      </c>
      <c r="D759" s="97" t="s">
        <v>16</v>
      </c>
      <c r="E759" s="300">
        <v>0</v>
      </c>
      <c r="F759" s="300">
        <v>71</v>
      </c>
      <c r="G759" s="300">
        <v>0</v>
      </c>
      <c r="H759" s="146">
        <v>0</v>
      </c>
      <c r="I759" s="687">
        <v>0</v>
      </c>
      <c r="J759" s="688">
        <v>0</v>
      </c>
      <c r="K759" s="379"/>
      <c r="L759" s="379"/>
      <c r="M759" s="379"/>
      <c r="N759" s="379"/>
    </row>
    <row r="760" spans="1:14" s="59" customFormat="1" ht="12.75" customHeight="1">
      <c r="A760" s="395"/>
      <c r="B760" s="561"/>
      <c r="C760" s="97">
        <v>4430</v>
      </c>
      <c r="D760" s="97" t="s">
        <v>28</v>
      </c>
      <c r="E760" s="300">
        <v>0</v>
      </c>
      <c r="F760" s="300">
        <v>750</v>
      </c>
      <c r="G760" s="300">
        <v>681</v>
      </c>
      <c r="H760" s="146">
        <v>680.86</v>
      </c>
      <c r="I760" s="687">
        <f t="shared" si="67"/>
        <v>99.97944199706315</v>
      </c>
      <c r="J760" s="688">
        <v>0</v>
      </c>
      <c r="K760" s="379"/>
      <c r="L760" s="379"/>
      <c r="M760" s="379"/>
      <c r="N760" s="379"/>
    </row>
    <row r="761" spans="1:14" s="59" customFormat="1" ht="12.75" customHeight="1">
      <c r="A761" s="395"/>
      <c r="B761" s="561"/>
      <c r="C761" s="129">
        <v>4440</v>
      </c>
      <c r="D761" s="129" t="s">
        <v>332</v>
      </c>
      <c r="E761" s="300">
        <v>0</v>
      </c>
      <c r="F761" s="300">
        <v>11400</v>
      </c>
      <c r="G761" s="300">
        <v>10700</v>
      </c>
      <c r="H761" s="146">
        <v>10700</v>
      </c>
      <c r="I761" s="687">
        <f t="shared" si="67"/>
        <v>100</v>
      </c>
      <c r="J761" s="688">
        <v>0</v>
      </c>
      <c r="K761" s="379"/>
      <c r="L761" s="379"/>
      <c r="M761" s="379"/>
      <c r="N761" s="379"/>
    </row>
    <row r="762" spans="1:14" s="59" customFormat="1" ht="12.75" customHeight="1">
      <c r="A762" s="395"/>
      <c r="B762" s="561"/>
      <c r="C762" s="97">
        <v>4480</v>
      </c>
      <c r="D762" s="97" t="s">
        <v>301</v>
      </c>
      <c r="E762" s="300">
        <v>0</v>
      </c>
      <c r="F762" s="300">
        <v>200</v>
      </c>
      <c r="G762" s="300">
        <v>110</v>
      </c>
      <c r="H762" s="146">
        <v>110</v>
      </c>
      <c r="I762" s="687">
        <f t="shared" si="67"/>
        <v>100</v>
      </c>
      <c r="J762" s="688">
        <v>0</v>
      </c>
      <c r="K762" s="379"/>
      <c r="L762" s="379"/>
      <c r="M762" s="379"/>
      <c r="N762" s="379"/>
    </row>
    <row r="763" spans="1:14" s="59" customFormat="1" ht="12.75" customHeight="1">
      <c r="A763" s="395"/>
      <c r="B763" s="561"/>
      <c r="C763" s="97">
        <v>4700</v>
      </c>
      <c r="D763" s="97" t="s">
        <v>136</v>
      </c>
      <c r="E763" s="300">
        <v>0</v>
      </c>
      <c r="F763" s="300">
        <v>900</v>
      </c>
      <c r="G763" s="300">
        <v>560</v>
      </c>
      <c r="H763" s="146">
        <v>560</v>
      </c>
      <c r="I763" s="687">
        <f t="shared" si="67"/>
        <v>100</v>
      </c>
      <c r="J763" s="688">
        <v>0</v>
      </c>
      <c r="K763" s="379"/>
      <c r="L763" s="379"/>
      <c r="M763" s="379"/>
      <c r="N763" s="379"/>
    </row>
    <row r="764" spans="1:14" s="59" customFormat="1" ht="12.75" customHeight="1">
      <c r="A764" s="421"/>
      <c r="B764" s="599"/>
      <c r="C764" s="97">
        <v>6050</v>
      </c>
      <c r="D764" s="97" t="s">
        <v>90</v>
      </c>
      <c r="E764" s="300">
        <v>0</v>
      </c>
      <c r="F764" s="300">
        <v>0</v>
      </c>
      <c r="G764" s="300">
        <v>1100</v>
      </c>
      <c r="H764" s="146">
        <v>1100</v>
      </c>
      <c r="I764" s="687">
        <f t="shared" si="67"/>
        <v>100</v>
      </c>
      <c r="J764" s="688">
        <v>0</v>
      </c>
      <c r="K764" s="379"/>
      <c r="L764" s="379"/>
      <c r="M764" s="379"/>
      <c r="N764" s="379"/>
    </row>
    <row r="765" spans="1:14" s="59" customFormat="1" ht="12.75" customHeight="1">
      <c r="A765" s="700"/>
      <c r="B765" s="700"/>
      <c r="C765" s="128"/>
      <c r="D765" s="128"/>
      <c r="E765" s="579"/>
      <c r="F765" s="579"/>
      <c r="G765" s="579"/>
      <c r="H765" s="703"/>
      <c r="I765" s="701"/>
      <c r="J765" s="702"/>
      <c r="K765" s="379"/>
      <c r="L765" s="379"/>
      <c r="M765" s="379"/>
      <c r="N765" s="379"/>
    </row>
    <row r="766" spans="1:14" s="59" customFormat="1" ht="12.75" customHeight="1">
      <c r="A766" s="700"/>
      <c r="B766" s="700"/>
      <c r="C766" s="128"/>
      <c r="D766" s="128"/>
      <c r="E766" s="579"/>
      <c r="F766" s="579"/>
      <c r="G766" s="579"/>
      <c r="H766" s="701"/>
      <c r="I766" s="701"/>
      <c r="J766" s="702"/>
      <c r="K766" s="379"/>
      <c r="L766" s="379"/>
      <c r="M766" s="379"/>
      <c r="N766" s="379"/>
    </row>
    <row r="767" spans="1:14" s="59" customFormat="1" ht="12.75" customHeight="1">
      <c r="A767" s="700"/>
      <c r="B767" s="700"/>
      <c r="C767" s="128"/>
      <c r="D767" s="128"/>
      <c r="E767" s="579"/>
      <c r="F767" s="579"/>
      <c r="G767" s="579"/>
      <c r="H767" s="701"/>
      <c r="I767" s="701"/>
      <c r="J767" s="702"/>
      <c r="K767" s="379"/>
      <c r="L767" s="379"/>
      <c r="M767" s="379"/>
      <c r="N767" s="379"/>
    </row>
    <row r="768" spans="1:14" s="59" customFormat="1" ht="12.75" customHeight="1">
      <c r="A768" s="700"/>
      <c r="B768" s="700"/>
      <c r="C768" s="128"/>
      <c r="D768" s="128"/>
      <c r="E768" s="579" t="s">
        <v>480</v>
      </c>
      <c r="F768" s="579"/>
      <c r="G768" s="579"/>
      <c r="H768" s="701"/>
      <c r="I768" s="701"/>
      <c r="J768" s="702"/>
      <c r="K768" s="379"/>
      <c r="L768" s="379"/>
      <c r="M768" s="379"/>
      <c r="N768" s="379"/>
    </row>
    <row r="769" spans="1:14" s="59" customFormat="1" ht="12.75" customHeight="1">
      <c r="A769" s="700"/>
      <c r="B769" s="700"/>
      <c r="C769" s="128"/>
      <c r="D769" s="128"/>
      <c r="E769" s="579"/>
      <c r="F769" s="579"/>
      <c r="G769" s="579"/>
      <c r="H769" s="701"/>
      <c r="I769" s="701"/>
      <c r="J769" s="702"/>
      <c r="K769" s="379"/>
      <c r="L769" s="379"/>
      <c r="M769" s="379"/>
      <c r="N769" s="379"/>
    </row>
    <row r="770" spans="1:14" s="59" customFormat="1" ht="12.75" customHeight="1">
      <c r="A770" s="340"/>
      <c r="B770" s="341"/>
      <c r="C770" s="340"/>
      <c r="D770" s="342"/>
      <c r="E770" s="65" t="s">
        <v>3</v>
      </c>
      <c r="F770" s="343" t="s">
        <v>97</v>
      </c>
      <c r="G770" s="344" t="s">
        <v>98</v>
      </c>
      <c r="H770" s="65" t="s">
        <v>3</v>
      </c>
      <c r="I770" s="345" t="s">
        <v>273</v>
      </c>
      <c r="J770" s="346"/>
      <c r="K770" s="379"/>
      <c r="L770" s="379"/>
      <c r="M770" s="379"/>
      <c r="N770" s="379"/>
    </row>
    <row r="771" spans="1:14" s="59" customFormat="1" ht="12.75" customHeight="1">
      <c r="A771" s="347" t="s">
        <v>94</v>
      </c>
      <c r="B771" s="211" t="s">
        <v>95</v>
      </c>
      <c r="C771" s="347" t="s">
        <v>4</v>
      </c>
      <c r="D771" s="348" t="s">
        <v>96</v>
      </c>
      <c r="E771" s="69" t="s">
        <v>357</v>
      </c>
      <c r="F771" s="349" t="s">
        <v>99</v>
      </c>
      <c r="G771" s="350" t="s">
        <v>100</v>
      </c>
      <c r="H771" s="69" t="s">
        <v>407</v>
      </c>
      <c r="I771" s="351"/>
      <c r="J771" s="352"/>
      <c r="K771" s="379"/>
      <c r="L771" s="379"/>
      <c r="M771" s="379"/>
      <c r="N771" s="379"/>
    </row>
    <row r="772" spans="1:14" s="59" customFormat="1" ht="12.75" customHeight="1">
      <c r="A772" s="353"/>
      <c r="B772" s="354"/>
      <c r="C772" s="353"/>
      <c r="D772" s="355"/>
      <c r="E772" s="73"/>
      <c r="F772" s="356" t="s">
        <v>407</v>
      </c>
      <c r="G772" s="357" t="s">
        <v>101</v>
      </c>
      <c r="H772" s="73"/>
      <c r="I772" s="358" t="s">
        <v>102</v>
      </c>
      <c r="J772" s="359" t="s">
        <v>103</v>
      </c>
      <c r="K772" s="379"/>
      <c r="L772" s="379"/>
      <c r="M772" s="379"/>
      <c r="N772" s="379"/>
    </row>
    <row r="773" spans="1:14" s="59" customFormat="1" ht="12.75" customHeight="1">
      <c r="A773" s="75">
        <v>1</v>
      </c>
      <c r="B773" s="75">
        <v>2</v>
      </c>
      <c r="C773" s="75">
        <v>3</v>
      </c>
      <c r="D773" s="75">
        <v>4</v>
      </c>
      <c r="E773" s="360">
        <v>5</v>
      </c>
      <c r="F773" s="360">
        <v>6</v>
      </c>
      <c r="G773" s="360">
        <v>7</v>
      </c>
      <c r="H773" s="361">
        <v>8</v>
      </c>
      <c r="I773" s="362">
        <v>9</v>
      </c>
      <c r="J773" s="363">
        <v>10</v>
      </c>
      <c r="K773" s="379"/>
      <c r="L773" s="379"/>
      <c r="M773" s="379"/>
      <c r="N773" s="379"/>
    </row>
    <row r="774" spans="1:14" s="59" customFormat="1" ht="12.75" customHeight="1">
      <c r="A774" s="152"/>
      <c r="B774" s="561"/>
      <c r="C774" s="192"/>
      <c r="D774" s="129"/>
      <c r="E774" s="300"/>
      <c r="F774" s="300"/>
      <c r="G774" s="300"/>
      <c r="H774" s="687"/>
      <c r="I774" s="687"/>
      <c r="J774" s="688"/>
      <c r="K774" s="379"/>
      <c r="L774" s="379"/>
      <c r="M774" s="379"/>
      <c r="N774" s="379"/>
    </row>
    <row r="775" spans="1:14" s="59" customFormat="1" ht="12.75" customHeight="1">
      <c r="A775" s="88"/>
      <c r="B775" s="89">
        <v>80152</v>
      </c>
      <c r="C775" s="319"/>
      <c r="D775" s="171" t="s">
        <v>324</v>
      </c>
      <c r="E775" s="303"/>
      <c r="F775" s="304"/>
      <c r="G775" s="304"/>
      <c r="H775" s="303"/>
      <c r="I775" s="533"/>
      <c r="J775" s="534"/>
      <c r="K775" s="379"/>
      <c r="L775" s="379"/>
      <c r="M775" s="379"/>
      <c r="N775" s="379"/>
    </row>
    <row r="776" spans="1:14" s="59" customFormat="1" ht="12.75" customHeight="1">
      <c r="A776" s="88"/>
      <c r="B776" s="89"/>
      <c r="C776" s="90"/>
      <c r="D776" s="91" t="s">
        <v>325</v>
      </c>
      <c r="E776" s="94"/>
      <c r="F776" s="93"/>
      <c r="G776" s="93"/>
      <c r="H776" s="94"/>
      <c r="I776" s="464"/>
      <c r="J776" s="227"/>
      <c r="K776" s="379"/>
      <c r="L776" s="379"/>
      <c r="M776" s="379"/>
      <c r="N776" s="379"/>
    </row>
    <row r="777" spans="1:14" s="59" customFormat="1" ht="12.75" customHeight="1">
      <c r="A777" s="88"/>
      <c r="B777" s="89"/>
      <c r="C777" s="90"/>
      <c r="D777" s="91" t="s">
        <v>326</v>
      </c>
      <c r="E777" s="94"/>
      <c r="F777" s="93"/>
      <c r="G777" s="93"/>
      <c r="H777" s="94"/>
      <c r="I777" s="464"/>
      <c r="J777" s="227"/>
      <c r="K777" s="379"/>
      <c r="L777" s="379"/>
      <c r="M777" s="379"/>
      <c r="N777" s="379"/>
    </row>
    <row r="778" spans="1:14" s="59" customFormat="1" ht="12.75" customHeight="1">
      <c r="A778" s="88"/>
      <c r="B778" s="89"/>
      <c r="C778" s="90"/>
      <c r="D778" s="91" t="s">
        <v>511</v>
      </c>
      <c r="E778" s="94"/>
      <c r="F778" s="93"/>
      <c r="G778" s="93"/>
      <c r="H778" s="94"/>
      <c r="I778" s="464"/>
      <c r="J778" s="227"/>
      <c r="K778" s="379"/>
      <c r="L778" s="379"/>
      <c r="M778" s="379"/>
      <c r="N778" s="379"/>
    </row>
    <row r="779" spans="1:14" s="59" customFormat="1" ht="12.75" customHeight="1">
      <c r="A779" s="88"/>
      <c r="B779" s="89"/>
      <c r="C779" s="90"/>
      <c r="D779" s="91" t="s">
        <v>327</v>
      </c>
      <c r="E779" s="94"/>
      <c r="F779" s="93"/>
      <c r="G779" s="93"/>
      <c r="H779" s="94"/>
      <c r="I779" s="464"/>
      <c r="J779" s="227"/>
      <c r="K779" s="379"/>
      <c r="L779" s="379"/>
      <c r="M779" s="379"/>
      <c r="N779" s="379"/>
    </row>
    <row r="780" spans="1:14" s="59" customFormat="1" ht="12.75" customHeight="1">
      <c r="A780" s="88"/>
      <c r="B780" s="89"/>
      <c r="C780" s="90"/>
      <c r="D780" s="91" t="s">
        <v>328</v>
      </c>
      <c r="E780" s="94"/>
      <c r="F780" s="93"/>
      <c r="G780" s="93"/>
      <c r="H780" s="94"/>
      <c r="I780" s="464"/>
      <c r="J780" s="227"/>
      <c r="K780" s="379"/>
      <c r="L780" s="379"/>
      <c r="M780" s="379"/>
      <c r="N780" s="379"/>
    </row>
    <row r="781" spans="1:14" s="59" customFormat="1" ht="12.75" customHeight="1">
      <c r="A781" s="88"/>
      <c r="B781" s="89"/>
      <c r="C781" s="90"/>
      <c r="D781" s="91" t="s">
        <v>329</v>
      </c>
      <c r="E781" s="94">
        <f>E783+E799+E810</f>
        <v>210326.00000000003</v>
      </c>
      <c r="F781" s="93">
        <f>F783+F799+F810</f>
        <v>341116</v>
      </c>
      <c r="G781" s="93">
        <f>G783+G799+G810</f>
        <v>270012</v>
      </c>
      <c r="H781" s="94">
        <f>H783+H799+H810</f>
        <v>270012</v>
      </c>
      <c r="I781" s="464">
        <v>100</v>
      </c>
      <c r="J781" s="227">
        <f>H781/E781*100</f>
        <v>128.37785152572673</v>
      </c>
      <c r="K781" s="379"/>
      <c r="L781" s="379"/>
      <c r="M781" s="379"/>
      <c r="N781" s="379"/>
    </row>
    <row r="782" spans="1:14" s="59" customFormat="1" ht="12.75" customHeight="1">
      <c r="A782" s="88"/>
      <c r="B782" s="89"/>
      <c r="C782" s="90"/>
      <c r="D782" s="401" t="s">
        <v>185</v>
      </c>
      <c r="E782" s="294">
        <f>E830</f>
        <v>0</v>
      </c>
      <c r="F782" s="295">
        <v>0</v>
      </c>
      <c r="G782" s="295">
        <f>G830</f>
        <v>500</v>
      </c>
      <c r="H782" s="294">
        <f>H830</f>
        <v>500</v>
      </c>
      <c r="I782" s="537">
        <v>0</v>
      </c>
      <c r="J782" s="326">
        <v>0</v>
      </c>
      <c r="K782" s="379"/>
      <c r="L782" s="379"/>
      <c r="M782" s="379"/>
      <c r="N782" s="379"/>
    </row>
    <row r="783" spans="1:14" s="59" customFormat="1" ht="12.75" customHeight="1">
      <c r="A783" s="88"/>
      <c r="B783" s="89"/>
      <c r="C783" s="90"/>
      <c r="D783" s="124" t="s">
        <v>264</v>
      </c>
      <c r="E783" s="199">
        <f>SUM(E785:E788)+SUM(E789:E798)</f>
        <v>24999</v>
      </c>
      <c r="F783" s="228">
        <f>SUM(F785:F798)+F784</f>
        <v>80620</v>
      </c>
      <c r="G783" s="228">
        <f>SUM(G785:G798)+G784</f>
        <v>38356</v>
      </c>
      <c r="H783" s="199">
        <f>SUM(H785:H798)+H784</f>
        <v>38356</v>
      </c>
      <c r="I783" s="527">
        <f aca="true" t="shared" si="68" ref="I783:I798">H783/G783*100</f>
        <v>100</v>
      </c>
      <c r="J783" s="109">
        <f>H783/E783*100</f>
        <v>153.43013720548822</v>
      </c>
      <c r="K783" s="379"/>
      <c r="L783" s="379"/>
      <c r="M783" s="379"/>
      <c r="N783" s="379"/>
    </row>
    <row r="784" spans="1:14" s="59" customFormat="1" ht="12.75" customHeight="1">
      <c r="A784" s="88"/>
      <c r="B784" s="89"/>
      <c r="C784" s="96">
        <v>3020</v>
      </c>
      <c r="D784" s="97" t="s">
        <v>154</v>
      </c>
      <c r="E784" s="100">
        <v>0</v>
      </c>
      <c r="F784" s="99">
        <v>100</v>
      </c>
      <c r="G784" s="99">
        <v>100</v>
      </c>
      <c r="H784" s="100">
        <v>100</v>
      </c>
      <c r="I784" s="465">
        <v>100</v>
      </c>
      <c r="J784" s="217">
        <v>0</v>
      </c>
      <c r="K784" s="379"/>
      <c r="L784" s="379"/>
      <c r="M784" s="379"/>
      <c r="N784" s="379"/>
    </row>
    <row r="785" spans="1:14" s="59" customFormat="1" ht="12.75" customHeight="1">
      <c r="A785" s="88"/>
      <c r="B785" s="89"/>
      <c r="C785" s="96">
        <v>4010</v>
      </c>
      <c r="D785" s="97" t="s">
        <v>11</v>
      </c>
      <c r="E785" s="100">
        <v>12717</v>
      </c>
      <c r="F785" s="99">
        <v>63500</v>
      </c>
      <c r="G785" s="99">
        <v>28708</v>
      </c>
      <c r="H785" s="100">
        <v>28708</v>
      </c>
      <c r="I785" s="465">
        <f t="shared" si="68"/>
        <v>100</v>
      </c>
      <c r="J785" s="242">
        <f>H785/E785*100</f>
        <v>225.74506566014</v>
      </c>
      <c r="K785" s="379"/>
      <c r="L785" s="379"/>
      <c r="M785" s="379"/>
      <c r="N785" s="379"/>
    </row>
    <row r="786" spans="1:14" s="59" customFormat="1" ht="12.75" customHeight="1">
      <c r="A786" s="88"/>
      <c r="B786" s="89"/>
      <c r="C786" s="96">
        <v>4040</v>
      </c>
      <c r="D786" s="97" t="s">
        <v>12</v>
      </c>
      <c r="E786" s="100">
        <v>654</v>
      </c>
      <c r="F786" s="99">
        <v>1060</v>
      </c>
      <c r="G786" s="99">
        <v>1060</v>
      </c>
      <c r="H786" s="100">
        <v>1060</v>
      </c>
      <c r="I786" s="465">
        <f t="shared" si="68"/>
        <v>100</v>
      </c>
      <c r="J786" s="242">
        <f aca="true" t="shared" si="69" ref="J786:J798">H786/E786*100</f>
        <v>162.0795107033639</v>
      </c>
      <c r="K786" s="398"/>
      <c r="L786" s="379"/>
      <c r="M786" s="379"/>
      <c r="N786" s="379"/>
    </row>
    <row r="787" spans="1:14" s="59" customFormat="1" ht="12.75" customHeight="1">
      <c r="A787" s="88"/>
      <c r="B787" s="89"/>
      <c r="C787" s="96">
        <v>4110</v>
      </c>
      <c r="D787" s="97" t="s">
        <v>13</v>
      </c>
      <c r="E787" s="100">
        <v>2298</v>
      </c>
      <c r="F787" s="99">
        <v>11090</v>
      </c>
      <c r="G787" s="99">
        <v>4404</v>
      </c>
      <c r="H787" s="100">
        <v>4404</v>
      </c>
      <c r="I787" s="465">
        <f t="shared" si="68"/>
        <v>100</v>
      </c>
      <c r="J787" s="242">
        <f t="shared" si="69"/>
        <v>191.644908616188</v>
      </c>
      <c r="K787" s="385"/>
      <c r="L787" s="379"/>
      <c r="M787" s="379"/>
      <c r="N787" s="379"/>
    </row>
    <row r="788" spans="1:14" s="59" customFormat="1" ht="12.75" customHeight="1">
      <c r="A788" s="88"/>
      <c r="B788" s="89"/>
      <c r="C788" s="96">
        <v>4120</v>
      </c>
      <c r="D788" s="97" t="s">
        <v>14</v>
      </c>
      <c r="E788" s="100">
        <v>330</v>
      </c>
      <c r="F788" s="99">
        <v>1110</v>
      </c>
      <c r="G788" s="99">
        <v>424</v>
      </c>
      <c r="H788" s="100">
        <v>424</v>
      </c>
      <c r="I788" s="465">
        <f t="shared" si="68"/>
        <v>100</v>
      </c>
      <c r="J788" s="242">
        <f t="shared" si="69"/>
        <v>128.4848484848485</v>
      </c>
      <c r="K788" s="379"/>
      <c r="L788" s="379"/>
      <c r="M788" s="379"/>
      <c r="N788" s="379"/>
    </row>
    <row r="789" spans="1:14" s="59" customFormat="1" ht="12.75" customHeight="1">
      <c r="A789" s="88"/>
      <c r="B789" s="89"/>
      <c r="C789" s="96">
        <v>4210</v>
      </c>
      <c r="D789" s="97" t="s">
        <v>7</v>
      </c>
      <c r="E789" s="100">
        <v>4000</v>
      </c>
      <c r="F789" s="99">
        <v>1000</v>
      </c>
      <c r="G789" s="99">
        <v>1000</v>
      </c>
      <c r="H789" s="100">
        <v>1000</v>
      </c>
      <c r="I789" s="465">
        <f t="shared" si="68"/>
        <v>100</v>
      </c>
      <c r="J789" s="242">
        <f t="shared" si="69"/>
        <v>25</v>
      </c>
      <c r="K789" s="398"/>
      <c r="L789" s="379"/>
      <c r="M789" s="379"/>
      <c r="N789" s="379"/>
    </row>
    <row r="790" spans="1:14" s="59" customFormat="1" ht="12.75" customHeight="1">
      <c r="A790" s="88"/>
      <c r="B790" s="89"/>
      <c r="C790" s="96">
        <v>4240</v>
      </c>
      <c r="D790" s="97" t="s">
        <v>58</v>
      </c>
      <c r="E790" s="100">
        <v>100</v>
      </c>
      <c r="F790" s="99">
        <v>100</v>
      </c>
      <c r="G790" s="99">
        <v>100</v>
      </c>
      <c r="H790" s="100">
        <v>100</v>
      </c>
      <c r="I790" s="465">
        <f t="shared" si="68"/>
        <v>100</v>
      </c>
      <c r="J790" s="242">
        <f t="shared" si="69"/>
        <v>100</v>
      </c>
      <c r="K790" s="385"/>
      <c r="L790" s="379"/>
      <c r="M790" s="379"/>
      <c r="N790" s="379"/>
    </row>
    <row r="791" spans="1:14" s="59" customFormat="1" ht="12.75" customHeight="1">
      <c r="A791" s="88"/>
      <c r="B791" s="89"/>
      <c r="C791" s="96">
        <v>4260</v>
      </c>
      <c r="D791" s="97" t="s">
        <v>15</v>
      </c>
      <c r="E791" s="100">
        <v>400</v>
      </c>
      <c r="F791" s="99">
        <v>300</v>
      </c>
      <c r="G791" s="99">
        <v>300</v>
      </c>
      <c r="H791" s="100">
        <v>300</v>
      </c>
      <c r="I791" s="465">
        <f t="shared" si="68"/>
        <v>100</v>
      </c>
      <c r="J791" s="242">
        <f t="shared" si="69"/>
        <v>75</v>
      </c>
      <c r="K791" s="379"/>
      <c r="L791" s="379"/>
      <c r="M791" s="379"/>
      <c r="N791" s="379"/>
    </row>
    <row r="792" spans="1:14" s="59" customFormat="1" ht="12.75" customHeight="1">
      <c r="A792" s="88"/>
      <c r="B792" s="89"/>
      <c r="C792" s="96">
        <v>4270</v>
      </c>
      <c r="D792" s="97" t="s">
        <v>27</v>
      </c>
      <c r="E792" s="100">
        <v>0</v>
      </c>
      <c r="F792" s="99">
        <v>50</v>
      </c>
      <c r="G792" s="99">
        <v>50</v>
      </c>
      <c r="H792" s="100">
        <v>50</v>
      </c>
      <c r="I792" s="465">
        <f t="shared" si="68"/>
        <v>100</v>
      </c>
      <c r="J792" s="242">
        <v>0</v>
      </c>
      <c r="K792" s="379"/>
      <c r="L792" s="379"/>
      <c r="M792" s="379"/>
      <c r="N792" s="379"/>
    </row>
    <row r="793" spans="1:14" s="59" customFormat="1" ht="12.75" customHeight="1">
      <c r="A793" s="88"/>
      <c r="B793" s="89"/>
      <c r="C793" s="96">
        <v>4280</v>
      </c>
      <c r="D793" s="97" t="s">
        <v>436</v>
      </c>
      <c r="E793" s="100">
        <v>0</v>
      </c>
      <c r="F793" s="99">
        <v>10</v>
      </c>
      <c r="G793" s="99">
        <v>10</v>
      </c>
      <c r="H793" s="100">
        <v>10</v>
      </c>
      <c r="I793" s="465">
        <f t="shared" si="68"/>
        <v>100</v>
      </c>
      <c r="J793" s="242">
        <v>0</v>
      </c>
      <c r="K793" s="379"/>
      <c r="L793" s="379"/>
      <c r="M793" s="379"/>
      <c r="N793" s="379"/>
    </row>
    <row r="794" spans="1:14" s="59" customFormat="1" ht="12.75" customHeight="1">
      <c r="A794" s="88"/>
      <c r="B794" s="89"/>
      <c r="C794" s="96">
        <v>4300</v>
      </c>
      <c r="D794" s="97" t="s">
        <v>176</v>
      </c>
      <c r="E794" s="100">
        <v>3000</v>
      </c>
      <c r="F794" s="99">
        <v>1000</v>
      </c>
      <c r="G794" s="99">
        <v>1000</v>
      </c>
      <c r="H794" s="100">
        <v>1000</v>
      </c>
      <c r="I794" s="465">
        <f t="shared" si="68"/>
        <v>100</v>
      </c>
      <c r="J794" s="242">
        <f t="shared" si="69"/>
        <v>33.33333333333333</v>
      </c>
      <c r="K794" s="379"/>
      <c r="L794" s="379"/>
      <c r="M794" s="379"/>
      <c r="N794" s="379"/>
    </row>
    <row r="795" spans="1:14" s="59" customFormat="1" ht="12.75" customHeight="1">
      <c r="A795" s="88"/>
      <c r="B795" s="89"/>
      <c r="C795" s="96">
        <v>4360</v>
      </c>
      <c r="D795" s="97" t="s">
        <v>323</v>
      </c>
      <c r="E795" s="100">
        <v>100</v>
      </c>
      <c r="F795" s="99">
        <v>100</v>
      </c>
      <c r="G795" s="99">
        <v>100</v>
      </c>
      <c r="H795" s="100">
        <v>100</v>
      </c>
      <c r="I795" s="465">
        <f t="shared" si="68"/>
        <v>100</v>
      </c>
      <c r="J795" s="242">
        <f t="shared" si="69"/>
        <v>100</v>
      </c>
      <c r="K795" s="379"/>
      <c r="L795" s="379"/>
      <c r="M795" s="379"/>
      <c r="N795" s="379"/>
    </row>
    <row r="796" spans="1:14" s="59" customFormat="1" ht="12.75" customHeight="1">
      <c r="A796" s="88"/>
      <c r="B796" s="89"/>
      <c r="C796" s="96">
        <v>4410</v>
      </c>
      <c r="D796" s="97" t="s">
        <v>16</v>
      </c>
      <c r="E796" s="100">
        <v>200</v>
      </c>
      <c r="F796" s="99">
        <v>100</v>
      </c>
      <c r="G796" s="99">
        <v>100</v>
      </c>
      <c r="H796" s="100">
        <v>100</v>
      </c>
      <c r="I796" s="465">
        <f t="shared" si="68"/>
        <v>100</v>
      </c>
      <c r="J796" s="242">
        <f t="shared" si="69"/>
        <v>50</v>
      </c>
      <c r="K796" s="379"/>
      <c r="L796" s="379"/>
      <c r="M796" s="379"/>
      <c r="N796" s="379"/>
    </row>
    <row r="797" spans="1:14" s="59" customFormat="1" ht="12.75" customHeight="1">
      <c r="A797" s="88"/>
      <c r="B797" s="89"/>
      <c r="C797" s="96">
        <v>4430</v>
      </c>
      <c r="D797" s="97" t="s">
        <v>28</v>
      </c>
      <c r="E797" s="100">
        <v>200</v>
      </c>
      <c r="F797" s="99">
        <v>100</v>
      </c>
      <c r="G797" s="99">
        <v>0</v>
      </c>
      <c r="H797" s="100">
        <v>0</v>
      </c>
      <c r="I797" s="465">
        <v>0</v>
      </c>
      <c r="J797" s="242">
        <f t="shared" si="69"/>
        <v>0</v>
      </c>
      <c r="K797" s="379"/>
      <c r="L797" s="379"/>
      <c r="M797" s="379"/>
      <c r="N797" s="379"/>
    </row>
    <row r="798" spans="1:14" s="59" customFormat="1" ht="12.75" customHeight="1">
      <c r="A798" s="88"/>
      <c r="B798" s="89"/>
      <c r="C798" s="96">
        <v>4440</v>
      </c>
      <c r="D798" s="97" t="s">
        <v>332</v>
      </c>
      <c r="E798" s="100">
        <v>1000</v>
      </c>
      <c r="F798" s="99">
        <v>1000</v>
      </c>
      <c r="G798" s="99">
        <v>1000</v>
      </c>
      <c r="H798" s="100">
        <v>1000</v>
      </c>
      <c r="I798" s="465">
        <f t="shared" si="68"/>
        <v>100</v>
      </c>
      <c r="J798" s="242">
        <f t="shared" si="69"/>
        <v>100</v>
      </c>
      <c r="K798" s="379"/>
      <c r="L798" s="379"/>
      <c r="M798" s="379"/>
      <c r="N798" s="379"/>
    </row>
    <row r="799" spans="1:14" s="59" customFormat="1" ht="12.75" customHeight="1">
      <c r="A799" s="88"/>
      <c r="B799" s="89"/>
      <c r="C799" s="96"/>
      <c r="D799" s="124" t="s">
        <v>330</v>
      </c>
      <c r="E799" s="199">
        <f>SUM(E800:E806)+SUM(E807:E809)</f>
        <v>62410</v>
      </c>
      <c r="F799" s="228">
        <f>SUM(F800:F806)+SUM(F807:F809)</f>
        <v>98995</v>
      </c>
      <c r="G799" s="228">
        <f>SUM(G800:G806)+SUM(G807:G809)</f>
        <v>101117</v>
      </c>
      <c r="H799" s="199">
        <f>SUM(H800:H806)+SUM(H807:H809)</f>
        <v>101117</v>
      </c>
      <c r="I799" s="527">
        <f aca="true" t="shared" si="70" ref="I799:I808">H799/G799*100</f>
        <v>100</v>
      </c>
      <c r="J799" s="254">
        <f aca="true" t="shared" si="71" ref="J799:J806">H799/E799*100</f>
        <v>162.02050953372859</v>
      </c>
      <c r="K799" s="385"/>
      <c r="L799" s="379"/>
      <c r="M799" s="379"/>
      <c r="N799" s="379"/>
    </row>
    <row r="800" spans="1:14" s="59" customFormat="1" ht="12.75" customHeight="1">
      <c r="A800" s="88"/>
      <c r="B800" s="89"/>
      <c r="C800" s="96">
        <v>4010</v>
      </c>
      <c r="D800" s="97" t="s">
        <v>11</v>
      </c>
      <c r="E800" s="100">
        <v>43059</v>
      </c>
      <c r="F800" s="99">
        <v>69704</v>
      </c>
      <c r="G800" s="99">
        <v>70246</v>
      </c>
      <c r="H800" s="100">
        <v>70246</v>
      </c>
      <c r="I800" s="465">
        <f>H800/G800*100</f>
        <v>100</v>
      </c>
      <c r="J800" s="242">
        <f t="shared" si="71"/>
        <v>163.13894888408927</v>
      </c>
      <c r="K800" s="379"/>
      <c r="L800" s="379"/>
      <c r="M800" s="379"/>
      <c r="N800" s="379"/>
    </row>
    <row r="801" spans="1:14" s="59" customFormat="1" ht="12.75" customHeight="1">
      <c r="A801" s="88"/>
      <c r="B801" s="89"/>
      <c r="C801" s="96">
        <v>4040</v>
      </c>
      <c r="D801" s="97" t="s">
        <v>12</v>
      </c>
      <c r="E801" s="100">
        <v>3905</v>
      </c>
      <c r="F801" s="99">
        <v>3970</v>
      </c>
      <c r="G801" s="99">
        <v>3428</v>
      </c>
      <c r="H801" s="100">
        <v>3427.43</v>
      </c>
      <c r="I801" s="465">
        <f>H801/G801*100</f>
        <v>99.98337222870478</v>
      </c>
      <c r="J801" s="242">
        <f t="shared" si="71"/>
        <v>87.77029449423816</v>
      </c>
      <c r="K801" s="551"/>
      <c r="L801" s="379"/>
      <c r="M801" s="379"/>
      <c r="N801" s="379"/>
    </row>
    <row r="802" spans="1:14" s="59" customFormat="1" ht="12.75" customHeight="1">
      <c r="A802" s="88"/>
      <c r="B802" s="89"/>
      <c r="C802" s="96">
        <v>4110</v>
      </c>
      <c r="D802" s="97" t="s">
        <v>13</v>
      </c>
      <c r="E802" s="100">
        <v>7351</v>
      </c>
      <c r="F802" s="99">
        <v>12664</v>
      </c>
      <c r="G802" s="99">
        <v>12664</v>
      </c>
      <c r="H802" s="100">
        <v>12664</v>
      </c>
      <c r="I802" s="465">
        <f t="shared" si="70"/>
        <v>100</v>
      </c>
      <c r="J802" s="242">
        <f t="shared" si="71"/>
        <v>172.2758808325398</v>
      </c>
      <c r="K802" s="385"/>
      <c r="L802" s="379"/>
      <c r="M802" s="379"/>
      <c r="N802" s="379"/>
    </row>
    <row r="803" spans="1:14" s="59" customFormat="1" ht="12.75" customHeight="1">
      <c r="A803" s="88"/>
      <c r="B803" s="89"/>
      <c r="C803" s="96">
        <v>4120</v>
      </c>
      <c r="D803" s="97" t="s">
        <v>14</v>
      </c>
      <c r="E803" s="100">
        <v>759</v>
      </c>
      <c r="F803" s="99">
        <v>1805</v>
      </c>
      <c r="G803" s="99">
        <v>1805</v>
      </c>
      <c r="H803" s="100">
        <v>1805</v>
      </c>
      <c r="I803" s="465">
        <f t="shared" si="70"/>
        <v>100</v>
      </c>
      <c r="J803" s="242">
        <f t="shared" si="71"/>
        <v>237.81291172595522</v>
      </c>
      <c r="K803" s="385"/>
      <c r="L803" s="379"/>
      <c r="M803" s="379"/>
      <c r="N803" s="379"/>
    </row>
    <row r="804" spans="1:14" s="59" customFormat="1" ht="12.75" customHeight="1">
      <c r="A804" s="88"/>
      <c r="B804" s="89"/>
      <c r="C804" s="96">
        <v>4210</v>
      </c>
      <c r="D804" s="97" t="s">
        <v>7</v>
      </c>
      <c r="E804" s="100">
        <v>603</v>
      </c>
      <c r="F804" s="99">
        <v>1685</v>
      </c>
      <c r="G804" s="99">
        <v>2285</v>
      </c>
      <c r="H804" s="100">
        <v>2285</v>
      </c>
      <c r="I804" s="465">
        <f t="shared" si="70"/>
        <v>100</v>
      </c>
      <c r="J804" s="242">
        <f t="shared" si="71"/>
        <v>378.93864013267</v>
      </c>
      <c r="K804" s="551"/>
      <c r="L804" s="379"/>
      <c r="M804" s="379"/>
      <c r="N804" s="379"/>
    </row>
    <row r="805" spans="1:14" s="59" customFormat="1" ht="12.75" customHeight="1">
      <c r="A805" s="88"/>
      <c r="B805" s="89"/>
      <c r="C805" s="96">
        <v>4260</v>
      </c>
      <c r="D805" s="97" t="s">
        <v>15</v>
      </c>
      <c r="E805" s="100">
        <v>4105</v>
      </c>
      <c r="F805" s="99">
        <v>6260</v>
      </c>
      <c r="G805" s="99">
        <v>7652</v>
      </c>
      <c r="H805" s="100">
        <v>7652.57</v>
      </c>
      <c r="I805" s="465">
        <f t="shared" si="70"/>
        <v>100.00744903293257</v>
      </c>
      <c r="J805" s="242">
        <f t="shared" si="71"/>
        <v>186.42070645554202</v>
      </c>
      <c r="K805" s="379"/>
      <c r="L805" s="379"/>
      <c r="M805" s="379"/>
      <c r="N805" s="379"/>
    </row>
    <row r="806" spans="1:14" s="59" customFormat="1" ht="12.75" customHeight="1">
      <c r="A806" s="88"/>
      <c r="B806" s="89"/>
      <c r="C806" s="96">
        <v>4270</v>
      </c>
      <c r="D806" s="97" t="s">
        <v>27</v>
      </c>
      <c r="E806" s="100">
        <v>1120</v>
      </c>
      <c r="F806" s="99">
        <v>1837</v>
      </c>
      <c r="G806" s="99">
        <v>1837</v>
      </c>
      <c r="H806" s="100">
        <v>1837</v>
      </c>
      <c r="I806" s="465">
        <f t="shared" si="70"/>
        <v>100</v>
      </c>
      <c r="J806" s="242">
        <f t="shared" si="71"/>
        <v>164.01785714285714</v>
      </c>
      <c r="K806" s="379"/>
      <c r="L806" s="379"/>
      <c r="M806" s="379"/>
      <c r="N806" s="379"/>
    </row>
    <row r="807" spans="1:14" s="59" customFormat="1" ht="12.75" customHeight="1">
      <c r="A807" s="88"/>
      <c r="B807" s="89"/>
      <c r="C807" s="192">
        <v>4300</v>
      </c>
      <c r="D807" s="129" t="s">
        <v>176</v>
      </c>
      <c r="E807" s="251">
        <v>723</v>
      </c>
      <c r="F807" s="252">
        <v>1000</v>
      </c>
      <c r="G807" s="252">
        <v>1100</v>
      </c>
      <c r="H807" s="251">
        <v>1100.94</v>
      </c>
      <c r="I807" s="529">
        <f t="shared" si="70"/>
        <v>100.08545454545454</v>
      </c>
      <c r="J807" s="242">
        <f aca="true" t="shared" si="72" ref="J807:J817">H807/E807*100</f>
        <v>152.27385892116183</v>
      </c>
      <c r="K807" s="379"/>
      <c r="L807" s="379"/>
      <c r="M807" s="379"/>
      <c r="N807" s="379"/>
    </row>
    <row r="808" spans="1:14" s="59" customFormat="1" ht="12.75" customHeight="1">
      <c r="A808" s="88"/>
      <c r="B808" s="89"/>
      <c r="C808" s="96">
        <v>4360</v>
      </c>
      <c r="D808" s="58" t="s">
        <v>323</v>
      </c>
      <c r="E808" s="100">
        <v>65</v>
      </c>
      <c r="F808" s="99">
        <v>70</v>
      </c>
      <c r="G808" s="99">
        <v>100</v>
      </c>
      <c r="H808" s="100">
        <v>99.06</v>
      </c>
      <c r="I808" s="465">
        <f t="shared" si="70"/>
        <v>99.06</v>
      </c>
      <c r="J808" s="242">
        <f t="shared" si="72"/>
        <v>152.4</v>
      </c>
      <c r="K808" s="379"/>
      <c r="L808" s="379"/>
      <c r="M808" s="379"/>
      <c r="N808" s="379"/>
    </row>
    <row r="809" spans="1:14" s="59" customFormat="1" ht="12.75" customHeight="1">
      <c r="A809" s="88"/>
      <c r="B809" s="95"/>
      <c r="C809" s="96">
        <v>4440</v>
      </c>
      <c r="D809" s="97" t="s">
        <v>332</v>
      </c>
      <c r="E809" s="100">
        <v>720</v>
      </c>
      <c r="F809" s="99">
        <v>0</v>
      </c>
      <c r="G809" s="99">
        <v>0</v>
      </c>
      <c r="H809" s="100">
        <v>0</v>
      </c>
      <c r="I809" s="465">
        <v>0</v>
      </c>
      <c r="J809" s="242">
        <f t="shared" si="72"/>
        <v>0</v>
      </c>
      <c r="K809" s="379"/>
      <c r="L809" s="379"/>
      <c r="M809" s="379"/>
      <c r="N809" s="379"/>
    </row>
    <row r="810" spans="1:14" s="59" customFormat="1" ht="12.75" customHeight="1">
      <c r="A810" s="88"/>
      <c r="B810" s="95"/>
      <c r="C810" s="96"/>
      <c r="D810" s="124" t="s">
        <v>125</v>
      </c>
      <c r="E810" s="199">
        <f>SUM(E811:E826)+SUM(E827:E830)</f>
        <v>122917.00000000003</v>
      </c>
      <c r="F810" s="228">
        <f>SUM(F811:F826)+SUM(F827:F830)</f>
        <v>161501</v>
      </c>
      <c r="G810" s="228">
        <f>SUM(G811:G826)+SUM(G827:G830)</f>
        <v>130539</v>
      </c>
      <c r="H810" s="199">
        <f>SUM(H811:H826)+SUM(H827:H830)</f>
        <v>130538.99999999999</v>
      </c>
      <c r="I810" s="527">
        <f aca="true" t="shared" si="73" ref="I810:I830">H810/G810*100</f>
        <v>99.99999999999999</v>
      </c>
      <c r="J810" s="254">
        <f t="shared" si="72"/>
        <v>106.20093233645464</v>
      </c>
      <c r="K810" s="385"/>
      <c r="L810" s="379"/>
      <c r="M810" s="379"/>
      <c r="N810" s="379"/>
    </row>
    <row r="811" spans="1:14" s="59" customFormat="1" ht="12.75" customHeight="1">
      <c r="A811" s="88"/>
      <c r="B811" s="95"/>
      <c r="C811" s="96">
        <v>3020</v>
      </c>
      <c r="D811" s="97" t="s">
        <v>154</v>
      </c>
      <c r="E811" s="100">
        <v>113.17</v>
      </c>
      <c r="F811" s="99">
        <v>107</v>
      </c>
      <c r="G811" s="99">
        <v>104</v>
      </c>
      <c r="H811" s="100">
        <v>104.4</v>
      </c>
      <c r="I811" s="465">
        <f t="shared" si="73"/>
        <v>100.38461538461539</v>
      </c>
      <c r="J811" s="242">
        <f t="shared" si="72"/>
        <v>92.25059644782186</v>
      </c>
      <c r="K811" s="385"/>
      <c r="L811" s="379"/>
      <c r="M811" s="379"/>
      <c r="N811" s="379"/>
    </row>
    <row r="812" spans="1:14" s="59" customFormat="1" ht="12.75" customHeight="1">
      <c r="A812" s="88"/>
      <c r="B812" s="95"/>
      <c r="C812" s="96">
        <v>4010</v>
      </c>
      <c r="D812" s="97" t="s">
        <v>11</v>
      </c>
      <c r="E812" s="100">
        <v>76812.49</v>
      </c>
      <c r="F812" s="99">
        <v>80385</v>
      </c>
      <c r="G812" s="99">
        <v>92748</v>
      </c>
      <c r="H812" s="100">
        <v>92748.19</v>
      </c>
      <c r="I812" s="465">
        <f t="shared" si="73"/>
        <v>100.0002048561694</v>
      </c>
      <c r="J812" s="242">
        <f t="shared" si="72"/>
        <v>120.74623541041308</v>
      </c>
      <c r="K812" s="385"/>
      <c r="L812" s="379"/>
      <c r="M812" s="379"/>
      <c r="N812" s="379"/>
    </row>
    <row r="813" spans="1:14" s="59" customFormat="1" ht="12.75" customHeight="1">
      <c r="A813" s="88"/>
      <c r="B813" s="95"/>
      <c r="C813" s="96">
        <v>4040</v>
      </c>
      <c r="D813" s="97" t="s">
        <v>12</v>
      </c>
      <c r="E813" s="100">
        <v>11750</v>
      </c>
      <c r="F813" s="99">
        <v>5800</v>
      </c>
      <c r="G813" s="99">
        <v>5800</v>
      </c>
      <c r="H813" s="100">
        <v>5800</v>
      </c>
      <c r="I813" s="465">
        <f t="shared" si="73"/>
        <v>100</v>
      </c>
      <c r="J813" s="242">
        <f t="shared" si="72"/>
        <v>49.361702127659576</v>
      </c>
      <c r="K813" s="385"/>
      <c r="L813" s="379"/>
      <c r="M813" s="379"/>
      <c r="N813" s="379"/>
    </row>
    <row r="814" spans="1:14" s="59" customFormat="1" ht="12.75" customHeight="1">
      <c r="A814" s="88"/>
      <c r="B814" s="95"/>
      <c r="C814" s="96">
        <v>4110</v>
      </c>
      <c r="D814" s="97" t="s">
        <v>13</v>
      </c>
      <c r="E814" s="100">
        <v>15872.6</v>
      </c>
      <c r="F814" s="99">
        <v>15290</v>
      </c>
      <c r="G814" s="99">
        <v>14790</v>
      </c>
      <c r="H814" s="100">
        <v>14790.3</v>
      </c>
      <c r="I814" s="465">
        <f t="shared" si="73"/>
        <v>100.00202839756591</v>
      </c>
      <c r="J814" s="242">
        <f t="shared" si="72"/>
        <v>93.1813313508814</v>
      </c>
      <c r="K814" s="385"/>
      <c r="L814" s="379"/>
      <c r="M814" s="379"/>
      <c r="N814" s="379"/>
    </row>
    <row r="815" spans="1:14" s="59" customFormat="1" ht="12.75" customHeight="1">
      <c r="A815" s="88"/>
      <c r="B815" s="95"/>
      <c r="C815" s="96">
        <v>4120</v>
      </c>
      <c r="D815" s="97" t="s">
        <v>14</v>
      </c>
      <c r="E815" s="100">
        <v>1807.48</v>
      </c>
      <c r="F815" s="99">
        <v>2377</v>
      </c>
      <c r="G815" s="99">
        <v>1715</v>
      </c>
      <c r="H815" s="100">
        <v>1714.66</v>
      </c>
      <c r="I815" s="465">
        <f t="shared" si="73"/>
        <v>99.98017492711371</v>
      </c>
      <c r="J815" s="242">
        <f t="shared" si="72"/>
        <v>94.86467346803285</v>
      </c>
      <c r="K815" s="385"/>
      <c r="L815" s="379"/>
      <c r="M815" s="379"/>
      <c r="N815" s="379"/>
    </row>
    <row r="816" spans="1:14" s="59" customFormat="1" ht="12.75" customHeight="1">
      <c r="A816" s="88"/>
      <c r="B816" s="95"/>
      <c r="C816" s="96">
        <v>4140</v>
      </c>
      <c r="D816" s="97" t="s">
        <v>62</v>
      </c>
      <c r="E816" s="100">
        <v>317.81</v>
      </c>
      <c r="F816" s="99">
        <v>85</v>
      </c>
      <c r="G816" s="99">
        <v>0</v>
      </c>
      <c r="H816" s="100">
        <v>0</v>
      </c>
      <c r="I816" s="465">
        <v>0</v>
      </c>
      <c r="J816" s="242">
        <f t="shared" si="72"/>
        <v>0</v>
      </c>
      <c r="K816" s="385"/>
      <c r="L816" s="379"/>
      <c r="M816" s="379"/>
      <c r="N816" s="379"/>
    </row>
    <row r="817" spans="1:14" s="59" customFormat="1" ht="12.75" customHeight="1">
      <c r="A817" s="88"/>
      <c r="B817" s="95"/>
      <c r="C817" s="96">
        <v>4170</v>
      </c>
      <c r="D817" s="97" t="s">
        <v>107</v>
      </c>
      <c r="E817" s="100">
        <v>361.73</v>
      </c>
      <c r="F817" s="99">
        <v>2148</v>
      </c>
      <c r="G817" s="99">
        <v>423</v>
      </c>
      <c r="H817" s="100">
        <v>422.74</v>
      </c>
      <c r="I817" s="465">
        <f t="shared" si="73"/>
        <v>99.9385342789598</v>
      </c>
      <c r="J817" s="242">
        <f t="shared" si="72"/>
        <v>116.86617090094822</v>
      </c>
      <c r="K817" s="385"/>
      <c r="L817" s="379"/>
      <c r="M817" s="379"/>
      <c r="N817" s="379"/>
    </row>
    <row r="818" spans="1:14" s="59" customFormat="1" ht="12.75" customHeight="1">
      <c r="A818" s="88"/>
      <c r="B818" s="95"/>
      <c r="C818" s="96">
        <v>4210</v>
      </c>
      <c r="D818" s="97" t="s">
        <v>7</v>
      </c>
      <c r="E818" s="100">
        <v>4184.95</v>
      </c>
      <c r="F818" s="99">
        <v>26434</v>
      </c>
      <c r="G818" s="99">
        <v>3170</v>
      </c>
      <c r="H818" s="100">
        <v>3170</v>
      </c>
      <c r="I818" s="465">
        <f t="shared" si="73"/>
        <v>100</v>
      </c>
      <c r="J818" s="242">
        <f aca="true" t="shared" si="74" ref="J818:J829">H818/E818*100</f>
        <v>75.74761944587152</v>
      </c>
      <c r="K818" s="385"/>
      <c r="L818" s="379"/>
      <c r="M818" s="379"/>
      <c r="N818" s="379"/>
    </row>
    <row r="819" spans="1:14" s="59" customFormat="1" ht="12.75" customHeight="1">
      <c r="A819" s="88"/>
      <c r="B819" s="95"/>
      <c r="C819" s="96">
        <v>4240</v>
      </c>
      <c r="D819" s="97" t="s">
        <v>58</v>
      </c>
      <c r="E819" s="100">
        <v>24.07</v>
      </c>
      <c r="F819" s="99">
        <v>5525</v>
      </c>
      <c r="G819" s="99">
        <v>113</v>
      </c>
      <c r="H819" s="100">
        <v>113</v>
      </c>
      <c r="I819" s="465">
        <f t="shared" si="73"/>
        <v>100</v>
      </c>
      <c r="J819" s="242">
        <f t="shared" si="74"/>
        <v>469.4640631491483</v>
      </c>
      <c r="K819" s="385"/>
      <c r="L819" s="379"/>
      <c r="M819" s="379"/>
      <c r="N819" s="379"/>
    </row>
    <row r="820" spans="1:14" s="59" customFormat="1" ht="12.75" customHeight="1">
      <c r="A820" s="88"/>
      <c r="B820" s="95"/>
      <c r="C820" s="96">
        <v>4260</v>
      </c>
      <c r="D820" s="97" t="s">
        <v>15</v>
      </c>
      <c r="E820" s="100">
        <v>2742.94</v>
      </c>
      <c r="F820" s="99">
        <v>3038</v>
      </c>
      <c r="G820" s="99">
        <v>2284</v>
      </c>
      <c r="H820" s="100">
        <v>2284.15</v>
      </c>
      <c r="I820" s="465">
        <f t="shared" si="73"/>
        <v>100.00656742556917</v>
      </c>
      <c r="J820" s="242">
        <f t="shared" si="74"/>
        <v>83.27378652103218</v>
      </c>
      <c r="K820" s="385"/>
      <c r="L820" s="379"/>
      <c r="M820" s="379"/>
      <c r="N820" s="379"/>
    </row>
    <row r="821" spans="1:14" s="59" customFormat="1" ht="12.75" customHeight="1">
      <c r="A821" s="88"/>
      <c r="B821" s="95"/>
      <c r="C821" s="96">
        <v>4270</v>
      </c>
      <c r="D821" s="97" t="s">
        <v>27</v>
      </c>
      <c r="E821" s="100">
        <v>50.13</v>
      </c>
      <c r="F821" s="99">
        <v>5839</v>
      </c>
      <c r="G821" s="99">
        <v>166</v>
      </c>
      <c r="H821" s="100">
        <v>165.51</v>
      </c>
      <c r="I821" s="465">
        <f t="shared" si="73"/>
        <v>99.70481927710843</v>
      </c>
      <c r="J821" s="242">
        <f t="shared" si="74"/>
        <v>330.16157989228003</v>
      </c>
      <c r="K821" s="385"/>
      <c r="L821" s="379"/>
      <c r="M821" s="379"/>
      <c r="N821" s="379"/>
    </row>
    <row r="822" spans="1:14" s="59" customFormat="1" ht="12.75" customHeight="1">
      <c r="A822" s="88"/>
      <c r="B822" s="95"/>
      <c r="C822" s="96">
        <v>4280</v>
      </c>
      <c r="D822" s="97" t="s">
        <v>87</v>
      </c>
      <c r="E822" s="100">
        <v>64.17</v>
      </c>
      <c r="F822" s="99">
        <v>666</v>
      </c>
      <c r="G822" s="99">
        <v>80</v>
      </c>
      <c r="H822" s="100">
        <v>80</v>
      </c>
      <c r="I822" s="465">
        <f t="shared" si="73"/>
        <v>100</v>
      </c>
      <c r="J822" s="242">
        <f t="shared" si="74"/>
        <v>124.66884837151318</v>
      </c>
      <c r="K822" s="385"/>
      <c r="L822" s="379"/>
      <c r="M822" s="379"/>
      <c r="N822" s="379"/>
    </row>
    <row r="823" spans="1:14" s="59" customFormat="1" ht="12.75" customHeight="1">
      <c r="A823" s="88"/>
      <c r="B823" s="95"/>
      <c r="C823" s="96">
        <v>4300</v>
      </c>
      <c r="D823" s="97" t="s">
        <v>10</v>
      </c>
      <c r="E823" s="100">
        <v>830.89</v>
      </c>
      <c r="F823" s="99">
        <v>3826</v>
      </c>
      <c r="G823" s="99">
        <v>726</v>
      </c>
      <c r="H823" s="100">
        <v>726</v>
      </c>
      <c r="I823" s="465">
        <f t="shared" si="73"/>
        <v>100</v>
      </c>
      <c r="J823" s="242">
        <f t="shared" si="74"/>
        <v>87.37618698022602</v>
      </c>
      <c r="K823" s="385"/>
      <c r="L823" s="379"/>
      <c r="M823" s="379"/>
      <c r="N823" s="379"/>
    </row>
    <row r="824" spans="1:14" s="59" customFormat="1" ht="12.75" customHeight="1">
      <c r="A824" s="88"/>
      <c r="B824" s="95"/>
      <c r="C824" s="96">
        <v>4360</v>
      </c>
      <c r="D824" s="97" t="s">
        <v>323</v>
      </c>
      <c r="E824" s="100">
        <v>108.08</v>
      </c>
      <c r="F824" s="99">
        <v>221</v>
      </c>
      <c r="G824" s="99">
        <v>93</v>
      </c>
      <c r="H824" s="100">
        <v>93.4</v>
      </c>
      <c r="I824" s="465">
        <f t="shared" si="73"/>
        <v>100.43010752688173</v>
      </c>
      <c r="J824" s="242">
        <f t="shared" si="74"/>
        <v>86.41746854182088</v>
      </c>
      <c r="K824" s="385"/>
      <c r="L824" s="379"/>
      <c r="M824" s="379"/>
      <c r="N824" s="379"/>
    </row>
    <row r="825" spans="1:14" s="59" customFormat="1" ht="12.75" customHeight="1">
      <c r="A825" s="88"/>
      <c r="B825" s="95"/>
      <c r="C825" s="96">
        <v>4410</v>
      </c>
      <c r="D825" s="97" t="s">
        <v>16</v>
      </c>
      <c r="E825" s="100">
        <v>38.1</v>
      </c>
      <c r="F825" s="99">
        <v>475</v>
      </c>
      <c r="G825" s="99">
        <v>0</v>
      </c>
      <c r="H825" s="100">
        <v>0</v>
      </c>
      <c r="I825" s="465">
        <v>0</v>
      </c>
      <c r="J825" s="242">
        <f t="shared" si="74"/>
        <v>0</v>
      </c>
      <c r="K825" s="385"/>
      <c r="L825" s="379"/>
      <c r="M825" s="379"/>
      <c r="N825" s="379"/>
    </row>
    <row r="826" spans="1:14" s="59" customFormat="1" ht="12.75" customHeight="1">
      <c r="A826" s="88"/>
      <c r="B826" s="95"/>
      <c r="C826" s="97">
        <v>4430</v>
      </c>
      <c r="D826" s="97" t="s">
        <v>28</v>
      </c>
      <c r="E826" s="100">
        <v>245.57</v>
      </c>
      <c r="F826" s="99">
        <v>305</v>
      </c>
      <c r="G826" s="99">
        <v>339</v>
      </c>
      <c r="H826" s="100">
        <v>338.65</v>
      </c>
      <c r="I826" s="465">
        <f t="shared" si="73"/>
        <v>99.89675516224187</v>
      </c>
      <c r="J826" s="242">
        <f t="shared" si="74"/>
        <v>137.9036527263102</v>
      </c>
      <c r="K826" s="385"/>
      <c r="L826" s="379"/>
      <c r="M826" s="379"/>
      <c r="N826" s="379"/>
    </row>
    <row r="827" spans="1:14" s="59" customFormat="1" ht="12.75" customHeight="1">
      <c r="A827" s="88"/>
      <c r="B827" s="95"/>
      <c r="C827" s="129">
        <v>4440</v>
      </c>
      <c r="D827" s="129" t="s">
        <v>332</v>
      </c>
      <c r="E827" s="251">
        <v>3594.58</v>
      </c>
      <c r="F827" s="252">
        <v>3725</v>
      </c>
      <c r="G827" s="252">
        <v>3225</v>
      </c>
      <c r="H827" s="251">
        <v>3225</v>
      </c>
      <c r="I827" s="529">
        <f t="shared" si="73"/>
        <v>100</v>
      </c>
      <c r="J827" s="242">
        <f t="shared" si="74"/>
        <v>89.71840938301554</v>
      </c>
      <c r="K827" s="385"/>
      <c r="L827" s="379"/>
      <c r="M827" s="379"/>
      <c r="N827" s="379"/>
    </row>
    <row r="828" spans="1:14" s="59" customFormat="1" ht="12.75" customHeight="1">
      <c r="A828" s="88"/>
      <c r="B828" s="95"/>
      <c r="C828" s="97">
        <v>4480</v>
      </c>
      <c r="D828" s="97" t="s">
        <v>301</v>
      </c>
      <c r="E828" s="100">
        <v>53.39</v>
      </c>
      <c r="F828" s="99">
        <v>52</v>
      </c>
      <c r="G828" s="99">
        <v>45</v>
      </c>
      <c r="H828" s="100">
        <v>45</v>
      </c>
      <c r="I828" s="465">
        <f t="shared" si="73"/>
        <v>100</v>
      </c>
      <c r="J828" s="242">
        <f t="shared" si="74"/>
        <v>84.28544671286757</v>
      </c>
      <c r="K828" s="385"/>
      <c r="L828" s="379"/>
      <c r="M828" s="379"/>
      <c r="N828" s="379"/>
    </row>
    <row r="829" spans="1:14" s="59" customFormat="1" ht="12.75" customHeight="1">
      <c r="A829" s="88"/>
      <c r="B829" s="95"/>
      <c r="C829" s="97">
        <v>4700</v>
      </c>
      <c r="D829" s="97" t="s">
        <v>136</v>
      </c>
      <c r="E829" s="100">
        <v>3944.85</v>
      </c>
      <c r="F829" s="99">
        <v>5203</v>
      </c>
      <c r="G829" s="99">
        <v>4218</v>
      </c>
      <c r="H829" s="100">
        <v>4218</v>
      </c>
      <c r="I829" s="465">
        <f t="shared" si="73"/>
        <v>100</v>
      </c>
      <c r="J829" s="242">
        <f t="shared" si="74"/>
        <v>106.92421765086124</v>
      </c>
      <c r="K829" s="385"/>
      <c r="L829" s="379"/>
      <c r="M829" s="379"/>
      <c r="N829" s="379"/>
    </row>
    <row r="830" spans="1:14" s="59" customFormat="1" ht="12.75" customHeight="1">
      <c r="A830" s="129"/>
      <c r="B830" s="192"/>
      <c r="C830" s="97">
        <v>6050</v>
      </c>
      <c r="D830" s="97" t="s">
        <v>90</v>
      </c>
      <c r="E830" s="100">
        <v>0</v>
      </c>
      <c r="F830" s="99">
        <v>0</v>
      </c>
      <c r="G830" s="99">
        <v>500</v>
      </c>
      <c r="H830" s="100">
        <v>500</v>
      </c>
      <c r="I830" s="465">
        <f t="shared" si="73"/>
        <v>100</v>
      </c>
      <c r="J830" s="242">
        <v>0</v>
      </c>
      <c r="K830" s="385"/>
      <c r="L830" s="379"/>
      <c r="M830" s="379"/>
      <c r="N830" s="379"/>
    </row>
    <row r="831" spans="1:14" s="59" customFormat="1" ht="12.75" customHeight="1">
      <c r="A831" s="128"/>
      <c r="B831" s="128"/>
      <c r="C831" s="128"/>
      <c r="D831" s="128"/>
      <c r="E831" s="131"/>
      <c r="F831" s="130"/>
      <c r="G831" s="130"/>
      <c r="H831" s="131"/>
      <c r="I831" s="307"/>
      <c r="J831" s="307"/>
      <c r="K831" s="385"/>
      <c r="L831" s="379"/>
      <c r="M831" s="379"/>
      <c r="N831" s="379"/>
    </row>
    <row r="832" spans="1:14" s="59" customFormat="1" ht="12.75" customHeight="1">
      <c r="A832" s="128"/>
      <c r="B832" s="128"/>
      <c r="C832" s="128"/>
      <c r="D832" s="128"/>
      <c r="E832" s="131" t="s">
        <v>481</v>
      </c>
      <c r="F832" s="130"/>
      <c r="G832" s="130"/>
      <c r="H832" s="131"/>
      <c r="I832" s="307"/>
      <c r="J832" s="307"/>
      <c r="K832" s="385"/>
      <c r="L832" s="379"/>
      <c r="M832" s="379"/>
      <c r="N832" s="379"/>
    </row>
    <row r="833" spans="1:14" s="59" customFormat="1" ht="12.75" customHeight="1">
      <c r="A833" s="128"/>
      <c r="B833" s="128"/>
      <c r="C833" s="128"/>
      <c r="D833" s="128"/>
      <c r="E833" s="131"/>
      <c r="F833" s="130"/>
      <c r="G833" s="130"/>
      <c r="H833" s="131"/>
      <c r="I833" s="307"/>
      <c r="J833" s="307"/>
      <c r="K833" s="385"/>
      <c r="L833" s="379"/>
      <c r="M833" s="379"/>
      <c r="N833" s="379"/>
    </row>
    <row r="834" spans="1:14" s="59" customFormat="1" ht="12.75" customHeight="1">
      <c r="A834" s="340"/>
      <c r="B834" s="341"/>
      <c r="C834" s="340"/>
      <c r="D834" s="342"/>
      <c r="E834" s="65" t="s">
        <v>3</v>
      </c>
      <c r="F834" s="343" t="s">
        <v>97</v>
      </c>
      <c r="G834" s="344" t="s">
        <v>98</v>
      </c>
      <c r="H834" s="65" t="s">
        <v>3</v>
      </c>
      <c r="I834" s="345" t="s">
        <v>273</v>
      </c>
      <c r="J834" s="346"/>
      <c r="K834" s="385"/>
      <c r="L834" s="379"/>
      <c r="M834" s="379"/>
      <c r="N834" s="379"/>
    </row>
    <row r="835" spans="1:14" s="59" customFormat="1" ht="12.75" customHeight="1">
      <c r="A835" s="347" t="s">
        <v>94</v>
      </c>
      <c r="B835" s="211" t="s">
        <v>95</v>
      </c>
      <c r="C835" s="347" t="s">
        <v>4</v>
      </c>
      <c r="D835" s="348" t="s">
        <v>96</v>
      </c>
      <c r="E835" s="69" t="s">
        <v>357</v>
      </c>
      <c r="F835" s="349" t="s">
        <v>99</v>
      </c>
      <c r="G835" s="350" t="s">
        <v>100</v>
      </c>
      <c r="H835" s="69" t="s">
        <v>407</v>
      </c>
      <c r="I835" s="351"/>
      <c r="J835" s="352"/>
      <c r="K835" s="385"/>
      <c r="L835" s="379"/>
      <c r="M835" s="379"/>
      <c r="N835" s="379"/>
    </row>
    <row r="836" spans="1:14" s="59" customFormat="1" ht="12.75" customHeight="1">
      <c r="A836" s="353"/>
      <c r="B836" s="354"/>
      <c r="C836" s="353"/>
      <c r="D836" s="355"/>
      <c r="E836" s="73"/>
      <c r="F836" s="356" t="s">
        <v>407</v>
      </c>
      <c r="G836" s="357" t="s">
        <v>101</v>
      </c>
      <c r="H836" s="73"/>
      <c r="I836" s="358" t="s">
        <v>102</v>
      </c>
      <c r="J836" s="359" t="s">
        <v>103</v>
      </c>
      <c r="K836" s="385"/>
      <c r="L836" s="379"/>
      <c r="M836" s="379"/>
      <c r="N836" s="379"/>
    </row>
    <row r="837" spans="1:14" s="59" customFormat="1" ht="12.75" customHeight="1">
      <c r="A837" s="75">
        <v>1</v>
      </c>
      <c r="B837" s="75">
        <v>2</v>
      </c>
      <c r="C837" s="75">
        <v>3</v>
      </c>
      <c r="D837" s="75">
        <v>4</v>
      </c>
      <c r="E837" s="360">
        <v>5</v>
      </c>
      <c r="F837" s="360">
        <v>6</v>
      </c>
      <c r="G837" s="360">
        <v>7</v>
      </c>
      <c r="H837" s="361">
        <v>8</v>
      </c>
      <c r="I837" s="362">
        <v>9</v>
      </c>
      <c r="J837" s="363">
        <v>10</v>
      </c>
      <c r="K837" s="385"/>
      <c r="L837" s="379"/>
      <c r="M837" s="379"/>
      <c r="N837" s="379"/>
    </row>
    <row r="838" spans="1:14" s="59" customFormat="1" ht="12.75" customHeight="1">
      <c r="A838" s="152"/>
      <c r="B838" s="222">
        <v>80153</v>
      </c>
      <c r="C838" s="425"/>
      <c r="D838" s="426" t="s">
        <v>422</v>
      </c>
      <c r="E838" s="302"/>
      <c r="F838" s="302"/>
      <c r="G838" s="302"/>
      <c r="H838" s="266"/>
      <c r="I838" s="266"/>
      <c r="J838" s="317"/>
      <c r="K838" s="379"/>
      <c r="L838" s="379"/>
      <c r="M838" s="379"/>
      <c r="N838" s="379"/>
    </row>
    <row r="839" spans="1:14" s="59" customFormat="1" ht="12.75" customHeight="1">
      <c r="A839" s="152"/>
      <c r="B839" s="600"/>
      <c r="C839" s="425"/>
      <c r="D839" s="426" t="s">
        <v>512</v>
      </c>
      <c r="E839" s="302"/>
      <c r="F839" s="302"/>
      <c r="G839" s="302"/>
      <c r="H839" s="266"/>
      <c r="I839" s="266"/>
      <c r="J839" s="317"/>
      <c r="K839" s="379"/>
      <c r="L839" s="379"/>
      <c r="M839" s="379"/>
      <c r="N839" s="379"/>
    </row>
    <row r="840" spans="1:14" s="59" customFormat="1" ht="12.75" customHeight="1">
      <c r="A840" s="152"/>
      <c r="B840" s="600"/>
      <c r="C840" s="425"/>
      <c r="D840" s="426" t="s">
        <v>423</v>
      </c>
      <c r="E840" s="302">
        <v>0</v>
      </c>
      <c r="F840" s="302">
        <v>0</v>
      </c>
      <c r="G840" s="302">
        <f>G842+G844+G849+G846+G847+G848</f>
        <v>35244</v>
      </c>
      <c r="H840" s="266">
        <f>H842+H844+H849+H846+H847+H848</f>
        <v>35243.52</v>
      </c>
      <c r="I840" s="750">
        <f>H840/G840*100</f>
        <v>99.99863806605379</v>
      </c>
      <c r="J840" s="317">
        <v>0</v>
      </c>
      <c r="K840" s="379"/>
      <c r="L840" s="379"/>
      <c r="M840" s="379"/>
      <c r="N840" s="379"/>
    </row>
    <row r="841" spans="1:14" s="59" customFormat="1" ht="12.75" customHeight="1">
      <c r="A841" s="152"/>
      <c r="B841" s="600"/>
      <c r="C841" s="425"/>
      <c r="D841" s="124" t="s">
        <v>274</v>
      </c>
      <c r="E841" s="300"/>
      <c r="F841" s="300"/>
      <c r="G841" s="300"/>
      <c r="H841" s="146"/>
      <c r="I841" s="146"/>
      <c r="J841" s="696"/>
      <c r="K841" s="379"/>
      <c r="L841" s="379"/>
      <c r="M841" s="379"/>
      <c r="N841" s="379"/>
    </row>
    <row r="842" spans="1:14" s="59" customFormat="1" ht="12.75" customHeight="1">
      <c r="A842" s="152"/>
      <c r="B842" s="395"/>
      <c r="C842" s="620">
        <v>4240</v>
      </c>
      <c r="D842" s="97" t="s">
        <v>58</v>
      </c>
      <c r="E842" s="300">
        <v>0</v>
      </c>
      <c r="F842" s="300">
        <v>0</v>
      </c>
      <c r="G842" s="300">
        <v>24946</v>
      </c>
      <c r="H842" s="146">
        <v>24945.23</v>
      </c>
      <c r="I842" s="698">
        <f>H842/G842*100</f>
        <v>99.99691333279884</v>
      </c>
      <c r="J842" s="696">
        <v>0</v>
      </c>
      <c r="K842" s="379"/>
      <c r="L842" s="379"/>
      <c r="M842" s="379"/>
      <c r="N842" s="379"/>
    </row>
    <row r="843" spans="1:14" s="59" customFormat="1" ht="12.75" customHeight="1">
      <c r="A843" s="152"/>
      <c r="B843" s="395"/>
      <c r="C843" s="423"/>
      <c r="D843" s="691" t="s">
        <v>170</v>
      </c>
      <c r="E843" s="689"/>
      <c r="F843" s="689"/>
      <c r="G843" s="689"/>
      <c r="H843" s="144"/>
      <c r="I843" s="144"/>
      <c r="J843" s="697"/>
      <c r="K843" s="379"/>
      <c r="L843" s="379"/>
      <c r="M843" s="379"/>
      <c r="N843" s="379"/>
    </row>
    <row r="844" spans="1:14" s="59" customFormat="1" ht="12.75" customHeight="1">
      <c r="A844" s="152"/>
      <c r="B844" s="395"/>
      <c r="C844" s="620">
        <v>4240</v>
      </c>
      <c r="D844" s="97" t="s">
        <v>58</v>
      </c>
      <c r="E844" s="300">
        <v>0</v>
      </c>
      <c r="F844" s="300">
        <v>0</v>
      </c>
      <c r="G844" s="300">
        <v>9950</v>
      </c>
      <c r="H844" s="146">
        <v>9949.5</v>
      </c>
      <c r="I844" s="146">
        <f>H844/G844*100</f>
        <v>99.99497487437185</v>
      </c>
      <c r="J844" s="696">
        <v>0</v>
      </c>
      <c r="K844" s="379"/>
      <c r="L844" s="379"/>
      <c r="M844" s="379"/>
      <c r="N844" s="379"/>
    </row>
    <row r="845" spans="1:14" s="59" customFormat="1" ht="12.75" customHeight="1">
      <c r="A845" s="152"/>
      <c r="B845" s="395"/>
      <c r="C845" s="423"/>
      <c r="D845" s="691" t="s">
        <v>147</v>
      </c>
      <c r="E845" s="689">
        <v>0</v>
      </c>
      <c r="F845" s="689">
        <v>0</v>
      </c>
      <c r="G845" s="689">
        <f>SUM(G846:G849)</f>
        <v>348</v>
      </c>
      <c r="H845" s="144">
        <f>SUM(H846:H849)</f>
        <v>348.78999999999996</v>
      </c>
      <c r="I845" s="783">
        <f>H845/G845*100</f>
        <v>100.22701149425286</v>
      </c>
      <c r="J845" s="697">
        <v>0</v>
      </c>
      <c r="K845" s="379"/>
      <c r="L845" s="379"/>
      <c r="M845" s="379"/>
      <c r="N845" s="379"/>
    </row>
    <row r="846" spans="1:14" s="59" customFormat="1" ht="12.75" customHeight="1">
      <c r="A846" s="152"/>
      <c r="B846" s="395"/>
      <c r="C846" s="423">
        <v>4010</v>
      </c>
      <c r="D846" s="310" t="s">
        <v>248</v>
      </c>
      <c r="E846" s="300">
        <v>0</v>
      </c>
      <c r="F846" s="300">
        <v>0</v>
      </c>
      <c r="G846" s="300">
        <v>291</v>
      </c>
      <c r="H846" s="146">
        <v>291.75</v>
      </c>
      <c r="I846" s="698">
        <f>H846/G846*100</f>
        <v>100.25773195876289</v>
      </c>
      <c r="J846" s="696">
        <v>0</v>
      </c>
      <c r="K846" s="379"/>
      <c r="L846" s="379"/>
      <c r="M846" s="379"/>
      <c r="N846" s="379"/>
    </row>
    <row r="847" spans="1:14" s="59" customFormat="1" ht="12.75" customHeight="1">
      <c r="A847" s="152"/>
      <c r="B847" s="395"/>
      <c r="C847" s="423">
        <v>4110</v>
      </c>
      <c r="D847" s="97" t="s">
        <v>13</v>
      </c>
      <c r="E847" s="300">
        <v>0</v>
      </c>
      <c r="F847" s="300">
        <v>0</v>
      </c>
      <c r="G847" s="300">
        <v>50</v>
      </c>
      <c r="H847" s="146">
        <v>49.89</v>
      </c>
      <c r="I847" s="698">
        <f>H847/G847*100</f>
        <v>99.78</v>
      </c>
      <c r="J847" s="696">
        <v>0</v>
      </c>
      <c r="K847" s="379"/>
      <c r="L847" s="379"/>
      <c r="M847" s="379"/>
      <c r="N847" s="379"/>
    </row>
    <row r="848" spans="1:14" s="59" customFormat="1" ht="12.75" customHeight="1">
      <c r="A848" s="152"/>
      <c r="B848" s="395"/>
      <c r="C848" s="423">
        <v>4120</v>
      </c>
      <c r="D848" s="97" t="s">
        <v>14</v>
      </c>
      <c r="E848" s="300">
        <v>0</v>
      </c>
      <c r="F848" s="300">
        <v>0</v>
      </c>
      <c r="G848" s="300">
        <v>7</v>
      </c>
      <c r="H848" s="146">
        <v>7.15</v>
      </c>
      <c r="I848" s="698">
        <f>H848/G848*100</f>
        <v>102.14285714285715</v>
      </c>
      <c r="J848" s="696">
        <v>0</v>
      </c>
      <c r="K848" s="379"/>
      <c r="L848" s="379"/>
      <c r="M848" s="379"/>
      <c r="N848" s="379"/>
    </row>
    <row r="849" spans="1:14" s="59" customFormat="1" ht="12.75" customHeight="1">
      <c r="A849" s="152"/>
      <c r="B849" s="421"/>
      <c r="C849" s="423">
        <v>4300</v>
      </c>
      <c r="D849" s="310" t="s">
        <v>176</v>
      </c>
      <c r="E849" s="300">
        <v>0</v>
      </c>
      <c r="F849" s="300">
        <v>0</v>
      </c>
      <c r="G849" s="300">
        <v>0</v>
      </c>
      <c r="H849" s="146">
        <v>0</v>
      </c>
      <c r="I849" s="146">
        <v>0</v>
      </c>
      <c r="J849" s="696">
        <v>0</v>
      </c>
      <c r="K849" s="379"/>
      <c r="L849" s="379"/>
      <c r="M849" s="379"/>
      <c r="N849" s="379"/>
    </row>
    <row r="850" spans="1:14" s="59" customFormat="1" ht="12.75" customHeight="1">
      <c r="A850" s="370"/>
      <c r="B850" s="101">
        <v>80195</v>
      </c>
      <c r="C850" s="319"/>
      <c r="D850" s="171" t="s">
        <v>37</v>
      </c>
      <c r="E850" s="303">
        <f>E852+E854+E856+E858+E860+E866</f>
        <v>129607</v>
      </c>
      <c r="F850" s="304">
        <f>F852+F854+F856+F858+F860</f>
        <v>457620</v>
      </c>
      <c r="G850" s="172">
        <f>G852+G854+G856+G858+G860+G866</f>
        <v>156805</v>
      </c>
      <c r="H850" s="303">
        <f>H852+H854+H856+H858+H860+H866</f>
        <v>144281</v>
      </c>
      <c r="I850" s="533">
        <f>H850/G850*100</f>
        <v>92.01300978922866</v>
      </c>
      <c r="J850" s="534">
        <f>H850/E850*100</f>
        <v>111.32191934077636</v>
      </c>
      <c r="K850" s="379"/>
      <c r="L850" s="379"/>
      <c r="M850" s="379"/>
      <c r="N850" s="379"/>
    </row>
    <row r="851" spans="1:14" s="59" customFormat="1" ht="12.75" customHeight="1">
      <c r="A851" s="370"/>
      <c r="B851" s="101"/>
      <c r="C851" s="90"/>
      <c r="D851" s="125" t="s">
        <v>185</v>
      </c>
      <c r="E851" s="127">
        <v>0</v>
      </c>
      <c r="F851" s="126">
        <v>0</v>
      </c>
      <c r="G851" s="253">
        <v>0</v>
      </c>
      <c r="H851" s="127">
        <v>0</v>
      </c>
      <c r="I851" s="526">
        <v>0</v>
      </c>
      <c r="J851" s="227">
        <v>0</v>
      </c>
      <c r="K851" s="379"/>
      <c r="L851" s="379"/>
      <c r="M851" s="379"/>
      <c r="N851" s="379"/>
    </row>
    <row r="852" spans="1:14" s="59" customFormat="1" ht="12.75" customHeight="1">
      <c r="A852" s="392"/>
      <c r="B852" s="393"/>
      <c r="C852" s="391"/>
      <c r="D852" s="124" t="s">
        <v>274</v>
      </c>
      <c r="E852" s="199">
        <f>E853</f>
        <v>2666</v>
      </c>
      <c r="F852" s="228">
        <f>F853</f>
        <v>2669</v>
      </c>
      <c r="G852" s="228">
        <f>G853</f>
        <v>2735</v>
      </c>
      <c r="H852" s="199">
        <f>H853</f>
        <v>2735</v>
      </c>
      <c r="I852" s="527">
        <f>H852/G852*100</f>
        <v>100</v>
      </c>
      <c r="J852" s="254">
        <f aca="true" t="shared" si="75" ref="J852:J860">H852/E852*100</f>
        <v>102.58814703675918</v>
      </c>
      <c r="K852" s="379"/>
      <c r="L852" s="379"/>
      <c r="M852" s="379"/>
      <c r="N852" s="379"/>
    </row>
    <row r="853" spans="1:14" s="59" customFormat="1" ht="12.75" customHeight="1">
      <c r="A853" s="141"/>
      <c r="B853" s="88"/>
      <c r="C853" s="96">
        <v>4440</v>
      </c>
      <c r="D853" s="97" t="s">
        <v>17</v>
      </c>
      <c r="E853" s="100">
        <v>2666</v>
      </c>
      <c r="F853" s="99">
        <v>2669</v>
      </c>
      <c r="G853" s="99">
        <v>2735</v>
      </c>
      <c r="H853" s="100">
        <v>2735</v>
      </c>
      <c r="I853" s="465">
        <f>H853/G853*100</f>
        <v>100</v>
      </c>
      <c r="J853" s="242">
        <f t="shared" si="75"/>
        <v>102.58814703675918</v>
      </c>
      <c r="K853" s="385"/>
      <c r="L853" s="379"/>
      <c r="M853" s="379"/>
      <c r="N853" s="379"/>
    </row>
    <row r="854" spans="1:14" s="59" customFormat="1" ht="12.75" customHeight="1">
      <c r="A854" s="141"/>
      <c r="B854" s="88"/>
      <c r="C854" s="218"/>
      <c r="D854" s="124" t="s">
        <v>264</v>
      </c>
      <c r="E854" s="200">
        <f>E855</f>
        <v>31296</v>
      </c>
      <c r="F854" s="257">
        <f>F855</f>
        <v>31300</v>
      </c>
      <c r="G854" s="257">
        <f>G855</f>
        <v>32110</v>
      </c>
      <c r="H854" s="200">
        <f>H855</f>
        <v>32110</v>
      </c>
      <c r="I854" s="527">
        <f aca="true" t="shared" si="76" ref="I854:I860">H854/G854*100</f>
        <v>100</v>
      </c>
      <c r="J854" s="254">
        <f t="shared" si="75"/>
        <v>102.60097137014314</v>
      </c>
      <c r="K854" s="379"/>
      <c r="L854" s="379"/>
      <c r="M854" s="379"/>
      <c r="N854" s="379"/>
    </row>
    <row r="855" spans="1:14" s="59" customFormat="1" ht="12.75" customHeight="1">
      <c r="A855" s="141"/>
      <c r="B855" s="88"/>
      <c r="C855" s="96">
        <v>4440</v>
      </c>
      <c r="D855" s="97" t="s">
        <v>17</v>
      </c>
      <c r="E855" s="173">
        <v>31296</v>
      </c>
      <c r="F855" s="220">
        <v>31300</v>
      </c>
      <c r="G855" s="220">
        <v>32110</v>
      </c>
      <c r="H855" s="173">
        <v>32110</v>
      </c>
      <c r="I855" s="465">
        <f t="shared" si="76"/>
        <v>100</v>
      </c>
      <c r="J855" s="242">
        <f t="shared" si="75"/>
        <v>102.60097137014314</v>
      </c>
      <c r="K855" s="379"/>
      <c r="L855" s="379"/>
      <c r="M855" s="379"/>
      <c r="N855" s="379"/>
    </row>
    <row r="856" spans="1:14" s="59" customFormat="1" ht="12.75" customHeight="1">
      <c r="A856" s="392"/>
      <c r="B856" s="393"/>
      <c r="C856" s="391"/>
      <c r="D856" s="124" t="s">
        <v>129</v>
      </c>
      <c r="E856" s="199">
        <f>E857</f>
        <v>28025</v>
      </c>
      <c r="F856" s="228">
        <f>F857</f>
        <v>28426</v>
      </c>
      <c r="G856" s="228">
        <f>G857</f>
        <v>28426</v>
      </c>
      <c r="H856" s="199">
        <f>H857</f>
        <v>28426</v>
      </c>
      <c r="I856" s="527">
        <f t="shared" si="76"/>
        <v>100</v>
      </c>
      <c r="J856" s="254">
        <f t="shared" si="75"/>
        <v>101.43086529884032</v>
      </c>
      <c r="K856" s="379"/>
      <c r="L856" s="379"/>
      <c r="M856" s="379"/>
      <c r="N856" s="379"/>
    </row>
    <row r="857" spans="1:14" s="59" customFormat="1" ht="12.75" customHeight="1">
      <c r="A857" s="141"/>
      <c r="B857" s="88"/>
      <c r="C857" s="96">
        <v>4440</v>
      </c>
      <c r="D857" s="97" t="s">
        <v>17</v>
      </c>
      <c r="E857" s="100">
        <v>28025</v>
      </c>
      <c r="F857" s="99">
        <v>28426</v>
      </c>
      <c r="G857" s="99">
        <v>28426</v>
      </c>
      <c r="H857" s="100">
        <v>28426</v>
      </c>
      <c r="I857" s="465">
        <f t="shared" si="76"/>
        <v>100</v>
      </c>
      <c r="J857" s="242">
        <f t="shared" si="75"/>
        <v>101.43086529884032</v>
      </c>
      <c r="K857" s="379"/>
      <c r="L857" s="379"/>
      <c r="M857" s="379"/>
      <c r="N857" s="379"/>
    </row>
    <row r="858" spans="1:14" s="59" customFormat="1" ht="12.75" customHeight="1">
      <c r="A858" s="392"/>
      <c r="B858" s="393"/>
      <c r="C858" s="391"/>
      <c r="D858" s="124" t="s">
        <v>125</v>
      </c>
      <c r="E858" s="199">
        <f>E859</f>
        <v>44678</v>
      </c>
      <c r="F858" s="228">
        <f>F859</f>
        <v>44678</v>
      </c>
      <c r="G858" s="228">
        <f>G859</f>
        <v>47120</v>
      </c>
      <c r="H858" s="199">
        <f>H859</f>
        <v>47120</v>
      </c>
      <c r="I858" s="527">
        <f t="shared" si="76"/>
        <v>100</v>
      </c>
      <c r="J858" s="254">
        <f t="shared" si="75"/>
        <v>105.46577734007789</v>
      </c>
      <c r="K858" s="379"/>
      <c r="L858" s="379"/>
      <c r="M858" s="379"/>
      <c r="N858" s="379"/>
    </row>
    <row r="859" spans="1:14" s="59" customFormat="1" ht="12.75" customHeight="1">
      <c r="A859" s="141"/>
      <c r="B859" s="88"/>
      <c r="C859" s="96">
        <v>4440</v>
      </c>
      <c r="D859" s="97" t="s">
        <v>17</v>
      </c>
      <c r="E859" s="100">
        <v>44678</v>
      </c>
      <c r="F859" s="99">
        <v>44678</v>
      </c>
      <c r="G859" s="99">
        <v>47120</v>
      </c>
      <c r="H859" s="100">
        <v>47120</v>
      </c>
      <c r="I859" s="465">
        <f t="shared" si="76"/>
        <v>100</v>
      </c>
      <c r="J859" s="242">
        <f t="shared" si="75"/>
        <v>105.46577734007789</v>
      </c>
      <c r="K859" s="379"/>
      <c r="L859" s="379"/>
      <c r="M859" s="379"/>
      <c r="N859" s="379"/>
    </row>
    <row r="860" spans="1:14" s="59" customFormat="1" ht="12.75" customHeight="1">
      <c r="A860" s="141"/>
      <c r="B860" s="88"/>
      <c r="C860" s="391"/>
      <c r="D860" s="124" t="s">
        <v>123</v>
      </c>
      <c r="E860" s="199">
        <f>SUM(E862:E864)</f>
        <v>2182</v>
      </c>
      <c r="F860" s="228">
        <f>F864</f>
        <v>350547</v>
      </c>
      <c r="G860" s="228">
        <f>G864+G862+G861</f>
        <v>15214</v>
      </c>
      <c r="H860" s="199">
        <f>SUM(H862:H864)+H861</f>
        <v>2690</v>
      </c>
      <c r="I860" s="527">
        <f t="shared" si="76"/>
        <v>17.681083212830288</v>
      </c>
      <c r="J860" s="254">
        <f t="shared" si="75"/>
        <v>123.28139321723191</v>
      </c>
      <c r="K860" s="379"/>
      <c r="L860" s="379"/>
      <c r="M860" s="379"/>
      <c r="N860" s="379"/>
    </row>
    <row r="861" spans="1:14" s="59" customFormat="1" ht="12.75" customHeight="1">
      <c r="A861" s="141"/>
      <c r="B861" s="88"/>
      <c r="C861" s="96">
        <v>4010</v>
      </c>
      <c r="D861" s="97" t="s">
        <v>248</v>
      </c>
      <c r="E861" s="100">
        <v>0</v>
      </c>
      <c r="F861" s="99">
        <v>0</v>
      </c>
      <c r="G861" s="99">
        <v>100</v>
      </c>
      <c r="H861" s="100">
        <v>0</v>
      </c>
      <c r="I861" s="465">
        <f>H861/G861*100</f>
        <v>0</v>
      </c>
      <c r="J861" s="242">
        <v>0</v>
      </c>
      <c r="K861" s="379"/>
      <c r="L861" s="379"/>
      <c r="M861" s="379"/>
      <c r="N861" s="379"/>
    </row>
    <row r="862" spans="1:14" s="59" customFormat="1" ht="12.75" customHeight="1">
      <c r="A862" s="141"/>
      <c r="B862" s="88"/>
      <c r="C862" s="96">
        <v>4170</v>
      </c>
      <c r="D862" s="97" t="s">
        <v>107</v>
      </c>
      <c r="E862" s="100">
        <v>800</v>
      </c>
      <c r="F862" s="99">
        <v>0</v>
      </c>
      <c r="G862" s="99">
        <v>1200</v>
      </c>
      <c r="H862" s="100">
        <v>1200</v>
      </c>
      <c r="I862" s="465">
        <f>H862/G862*100</f>
        <v>100</v>
      </c>
      <c r="J862" s="242">
        <f>H862/E862*100</f>
        <v>150</v>
      </c>
      <c r="K862" s="379"/>
      <c r="L862" s="379"/>
      <c r="M862" s="379"/>
      <c r="N862" s="379"/>
    </row>
    <row r="863" spans="1:14" s="59" customFormat="1" ht="12.75" customHeight="1">
      <c r="A863" s="141"/>
      <c r="B863" s="88"/>
      <c r="C863" s="96">
        <v>4410</v>
      </c>
      <c r="D863" s="97" t="s">
        <v>16</v>
      </c>
      <c r="E863" s="100">
        <v>0</v>
      </c>
      <c r="F863" s="99">
        <v>0</v>
      </c>
      <c r="G863" s="99">
        <v>100</v>
      </c>
      <c r="H863" s="100">
        <v>0</v>
      </c>
      <c r="I863" s="465">
        <v>0</v>
      </c>
      <c r="J863" s="242">
        <v>0</v>
      </c>
      <c r="K863" s="379"/>
      <c r="L863" s="379"/>
      <c r="M863" s="379"/>
      <c r="N863" s="379"/>
    </row>
    <row r="864" spans="1:14" s="59" customFormat="1" ht="12.75" customHeight="1">
      <c r="A864" s="141"/>
      <c r="B864" s="88"/>
      <c r="C864" s="96">
        <v>4300</v>
      </c>
      <c r="D864" s="97" t="s">
        <v>10</v>
      </c>
      <c r="E864" s="100">
        <v>1382</v>
      </c>
      <c r="F864" s="99">
        <v>350547</v>
      </c>
      <c r="G864" s="99">
        <v>13914</v>
      </c>
      <c r="H864" s="100">
        <v>1490</v>
      </c>
      <c r="I864" s="465">
        <f>H864/G864*100</f>
        <v>10.708638781083799</v>
      </c>
      <c r="J864" s="242">
        <f>H864/E864*100</f>
        <v>107.81476121562952</v>
      </c>
      <c r="K864" s="379"/>
      <c r="L864" s="379"/>
      <c r="M864" s="379"/>
      <c r="N864" s="379"/>
    </row>
    <row r="865" spans="1:14" s="59" customFormat="1" ht="12.75" customHeight="1">
      <c r="A865" s="141"/>
      <c r="B865" s="88"/>
      <c r="C865" s="97"/>
      <c r="D865" s="318" t="s">
        <v>381</v>
      </c>
      <c r="E865" s="100"/>
      <c r="F865" s="99"/>
      <c r="G865" s="99"/>
      <c r="H865" s="100"/>
      <c r="I865" s="465"/>
      <c r="J865" s="238"/>
      <c r="K865" s="379"/>
      <c r="L865" s="379"/>
      <c r="M865" s="379"/>
      <c r="N865" s="379"/>
    </row>
    <row r="866" spans="1:14" s="59" customFormat="1" ht="12.75" customHeight="1">
      <c r="A866" s="141"/>
      <c r="B866" s="88"/>
      <c r="C866" s="97"/>
      <c r="D866" s="124" t="s">
        <v>380</v>
      </c>
      <c r="E866" s="199">
        <f>SUM(E867:E871)</f>
        <v>20760</v>
      </c>
      <c r="F866" s="228">
        <v>0</v>
      </c>
      <c r="G866" s="228">
        <f>SUM(G867:G871)</f>
        <v>31200</v>
      </c>
      <c r="H866" s="199">
        <f>SUM(H867:H871)</f>
        <v>31199.999999999996</v>
      </c>
      <c r="I866" s="527">
        <f aca="true" t="shared" si="77" ref="I866:I871">H866/G866*100</f>
        <v>99.99999999999999</v>
      </c>
      <c r="J866" s="242">
        <f aca="true" t="shared" si="78" ref="J866:J871">H866/E866*100</f>
        <v>150.28901734104045</v>
      </c>
      <c r="K866" s="379"/>
      <c r="L866" s="379"/>
      <c r="M866" s="379"/>
      <c r="N866" s="379"/>
    </row>
    <row r="867" spans="1:14" s="59" customFormat="1" ht="12.75" customHeight="1">
      <c r="A867" s="141"/>
      <c r="B867" s="88"/>
      <c r="C867" s="97">
        <v>4110</v>
      </c>
      <c r="D867" s="97" t="s">
        <v>513</v>
      </c>
      <c r="E867" s="100">
        <v>297.6</v>
      </c>
      <c r="F867" s="99">
        <v>0</v>
      </c>
      <c r="G867" s="99">
        <v>870</v>
      </c>
      <c r="H867" s="100">
        <v>870.49</v>
      </c>
      <c r="I867" s="465">
        <f t="shared" si="77"/>
        <v>100.05632183908047</v>
      </c>
      <c r="J867" s="242">
        <f t="shared" si="78"/>
        <v>292.50336021505376</v>
      </c>
      <c r="K867" s="379"/>
      <c r="L867" s="379"/>
      <c r="M867" s="379"/>
      <c r="N867" s="379"/>
    </row>
    <row r="868" spans="1:14" s="59" customFormat="1" ht="12.75" customHeight="1">
      <c r="A868" s="141"/>
      <c r="B868" s="88"/>
      <c r="C868" s="97">
        <v>4120</v>
      </c>
      <c r="D868" s="97" t="s">
        <v>277</v>
      </c>
      <c r="E868" s="100">
        <v>40.35</v>
      </c>
      <c r="F868" s="99">
        <v>0</v>
      </c>
      <c r="G868" s="99">
        <v>113</v>
      </c>
      <c r="H868" s="100">
        <v>112.52</v>
      </c>
      <c r="I868" s="465">
        <f t="shared" si="77"/>
        <v>99.57522123893806</v>
      </c>
      <c r="J868" s="242">
        <f t="shared" si="78"/>
        <v>278.85997521685255</v>
      </c>
      <c r="K868" s="379"/>
      <c r="L868" s="379"/>
      <c r="M868" s="379"/>
      <c r="N868" s="379"/>
    </row>
    <row r="869" spans="1:14" s="59" customFormat="1" ht="12.75" customHeight="1">
      <c r="A869" s="141"/>
      <c r="B869" s="88"/>
      <c r="C869" s="97">
        <v>4170</v>
      </c>
      <c r="D869" s="97" t="s">
        <v>265</v>
      </c>
      <c r="E869" s="100">
        <v>4964.85</v>
      </c>
      <c r="F869" s="99">
        <v>0</v>
      </c>
      <c r="G869" s="99">
        <v>26918</v>
      </c>
      <c r="H869" s="100">
        <v>26917.6</v>
      </c>
      <c r="I869" s="465">
        <f t="shared" si="77"/>
        <v>99.99851400549818</v>
      </c>
      <c r="J869" s="242">
        <f t="shared" si="78"/>
        <v>542.1634087636081</v>
      </c>
      <c r="K869" s="379"/>
      <c r="L869" s="379"/>
      <c r="M869" s="379"/>
      <c r="N869" s="379"/>
    </row>
    <row r="870" spans="1:14" s="59" customFormat="1" ht="12.75" customHeight="1">
      <c r="A870" s="141"/>
      <c r="B870" s="88"/>
      <c r="C870" s="97">
        <v>4210</v>
      </c>
      <c r="D870" s="97" t="s">
        <v>242</v>
      </c>
      <c r="E870" s="100">
        <v>457</v>
      </c>
      <c r="F870" s="99">
        <v>0</v>
      </c>
      <c r="G870" s="99">
        <v>0</v>
      </c>
      <c r="H870" s="100">
        <v>0</v>
      </c>
      <c r="I870" s="465">
        <v>0</v>
      </c>
      <c r="J870" s="242">
        <f t="shared" si="78"/>
        <v>0</v>
      </c>
      <c r="K870" s="379"/>
      <c r="L870" s="379"/>
      <c r="M870" s="379"/>
      <c r="N870" s="379"/>
    </row>
    <row r="871" spans="1:14" s="59" customFormat="1" ht="12.75" customHeight="1">
      <c r="A871" s="141"/>
      <c r="B871" s="129"/>
      <c r="C871" s="97">
        <v>4240</v>
      </c>
      <c r="D871" s="97" t="s">
        <v>58</v>
      </c>
      <c r="E871" s="100">
        <v>15000.2</v>
      </c>
      <c r="F871" s="99">
        <v>0</v>
      </c>
      <c r="G871" s="99">
        <v>3299</v>
      </c>
      <c r="H871" s="100">
        <v>3299.39</v>
      </c>
      <c r="I871" s="465">
        <f t="shared" si="77"/>
        <v>100.01182176417096</v>
      </c>
      <c r="J871" s="242">
        <f t="shared" si="78"/>
        <v>21.995640058132558</v>
      </c>
      <c r="K871" s="398"/>
      <c r="L871" s="379"/>
      <c r="M871" s="379"/>
      <c r="N871" s="379"/>
    </row>
    <row r="872" spans="1:14" s="59" customFormat="1" ht="12.75" customHeight="1">
      <c r="A872" s="114">
        <v>851</v>
      </c>
      <c r="B872" s="115"/>
      <c r="C872" s="120"/>
      <c r="D872" s="134" t="s">
        <v>64</v>
      </c>
      <c r="E872" s="118">
        <f>E874+E881+E902+E910+E915</f>
        <v>4031316.8</v>
      </c>
      <c r="F872" s="117">
        <f>F874+F881+F902+F910+F878+F915</f>
        <v>1611000</v>
      </c>
      <c r="G872" s="117">
        <f>G874+G881+G902+G910+G878+G915</f>
        <v>1772200</v>
      </c>
      <c r="H872" s="118">
        <f>H874+H881+H902+H910+H878+H915</f>
        <v>1747450</v>
      </c>
      <c r="I872" s="463">
        <f>H872/G872*100</f>
        <v>98.60343076402212</v>
      </c>
      <c r="J872" s="232">
        <f>H872/E872*100</f>
        <v>43.346878617924546</v>
      </c>
      <c r="K872" s="379"/>
      <c r="L872" s="379"/>
      <c r="M872" s="379"/>
      <c r="N872" s="379"/>
    </row>
    <row r="873" spans="1:14" s="59" customFormat="1" ht="12.75" customHeight="1">
      <c r="A873" s="119"/>
      <c r="B873" s="381"/>
      <c r="C873" s="120"/>
      <c r="D873" s="134" t="s">
        <v>185</v>
      </c>
      <c r="E873" s="118">
        <f>E875</f>
        <v>2400000</v>
      </c>
      <c r="F873" s="121">
        <f>F875</f>
        <v>0</v>
      </c>
      <c r="G873" s="121">
        <f>G876+G916</f>
        <v>362500</v>
      </c>
      <c r="H873" s="122">
        <f>H875+H919</f>
        <v>362350</v>
      </c>
      <c r="I873" s="528">
        <f>H873/G873*100</f>
        <v>99.95862068965518</v>
      </c>
      <c r="J873" s="232">
        <f>H873/E873*100</f>
        <v>15.097916666666666</v>
      </c>
      <c r="K873" s="379"/>
      <c r="L873" s="379"/>
      <c r="M873" s="379"/>
      <c r="N873" s="379"/>
    </row>
    <row r="874" spans="1:14" s="59" customFormat="1" ht="12.75" customHeight="1">
      <c r="A874" s="175"/>
      <c r="B874" s="309">
        <v>85111</v>
      </c>
      <c r="C874" s="176"/>
      <c r="D874" s="177" t="s">
        <v>119</v>
      </c>
      <c r="E874" s="103">
        <f>E876+E877</f>
        <v>2400000</v>
      </c>
      <c r="F874" s="229">
        <f>F876+F877</f>
        <v>0</v>
      </c>
      <c r="G874" s="229">
        <f>G876+G877</f>
        <v>348000</v>
      </c>
      <c r="H874" s="103">
        <f>H876+H877</f>
        <v>348000</v>
      </c>
      <c r="I874" s="469">
        <f>H874/G874*100</f>
        <v>100</v>
      </c>
      <c r="J874" s="227">
        <f>H874/E874*100</f>
        <v>14.499999999999998</v>
      </c>
      <c r="K874" s="379"/>
      <c r="L874" s="379"/>
      <c r="M874" s="379"/>
      <c r="N874" s="379"/>
    </row>
    <row r="875" spans="1:14" s="59" customFormat="1" ht="12.75" customHeight="1">
      <c r="A875" s="184"/>
      <c r="B875" s="185"/>
      <c r="C875" s="176"/>
      <c r="D875" s="177" t="s">
        <v>185</v>
      </c>
      <c r="E875" s="237">
        <f>E877</f>
        <v>2400000</v>
      </c>
      <c r="F875" s="327">
        <f>F877</f>
        <v>0</v>
      </c>
      <c r="G875" s="327">
        <v>348000</v>
      </c>
      <c r="H875" s="235">
        <v>348000</v>
      </c>
      <c r="I875" s="538">
        <f>H875/G875*100</f>
        <v>100</v>
      </c>
      <c r="J875" s="294">
        <f>H875/E875*100</f>
        <v>14.499999999999998</v>
      </c>
      <c r="K875" s="379"/>
      <c r="L875" s="379"/>
      <c r="M875" s="379"/>
      <c r="N875" s="379"/>
    </row>
    <row r="876" spans="1:14" s="59" customFormat="1" ht="12.75" customHeight="1">
      <c r="A876" s="184"/>
      <c r="B876" s="185"/>
      <c r="C876" s="181">
        <v>6010</v>
      </c>
      <c r="D876" s="110" t="s">
        <v>424</v>
      </c>
      <c r="E876" s="183">
        <v>0</v>
      </c>
      <c r="F876" s="231">
        <v>0</v>
      </c>
      <c r="G876" s="231">
        <v>348000</v>
      </c>
      <c r="H876" s="183">
        <v>348000</v>
      </c>
      <c r="I876" s="470">
        <v>100</v>
      </c>
      <c r="J876" s="242">
        <v>0</v>
      </c>
      <c r="K876" s="379"/>
      <c r="L876" s="379"/>
      <c r="M876" s="379"/>
      <c r="N876" s="379"/>
    </row>
    <row r="877" spans="1:14" s="59" customFormat="1" ht="12.75" customHeight="1">
      <c r="A877" s="184"/>
      <c r="B877" s="221"/>
      <c r="C877" s="181">
        <v>6060</v>
      </c>
      <c r="D877" s="110" t="s">
        <v>247</v>
      </c>
      <c r="E877" s="183">
        <v>2400000</v>
      </c>
      <c r="F877" s="231">
        <v>0</v>
      </c>
      <c r="G877" s="231">
        <v>0</v>
      </c>
      <c r="H877" s="183">
        <v>0</v>
      </c>
      <c r="I877" s="470">
        <v>0</v>
      </c>
      <c r="J877" s="242">
        <v>0</v>
      </c>
      <c r="K877" s="379"/>
      <c r="L877" s="379"/>
      <c r="M877" s="379"/>
      <c r="N877" s="379"/>
    </row>
    <row r="878" spans="1:14" s="59" customFormat="1" ht="12.75" customHeight="1">
      <c r="A878" s="184"/>
      <c r="B878" s="185">
        <v>85117</v>
      </c>
      <c r="C878" s="181"/>
      <c r="D878" s="177" t="s">
        <v>312</v>
      </c>
      <c r="E878" s="103">
        <v>0</v>
      </c>
      <c r="F878" s="229">
        <f>F879</f>
        <v>10000</v>
      </c>
      <c r="G878" s="229">
        <f>G879</f>
        <v>0</v>
      </c>
      <c r="H878" s="103">
        <v>0</v>
      </c>
      <c r="I878" s="469">
        <v>0</v>
      </c>
      <c r="J878" s="227">
        <v>0</v>
      </c>
      <c r="K878" s="379"/>
      <c r="L878" s="379"/>
      <c r="M878" s="379"/>
      <c r="N878" s="379"/>
    </row>
    <row r="879" spans="1:14" s="59" customFormat="1" ht="12.75" customHeight="1">
      <c r="A879" s="184"/>
      <c r="B879" s="185"/>
      <c r="C879" s="181"/>
      <c r="D879" s="193" t="s">
        <v>168</v>
      </c>
      <c r="E879" s="195">
        <v>0</v>
      </c>
      <c r="F879" s="230">
        <f>F880</f>
        <v>10000</v>
      </c>
      <c r="G879" s="230">
        <f>G880</f>
        <v>0</v>
      </c>
      <c r="H879" s="195">
        <v>0</v>
      </c>
      <c r="I879" s="524">
        <v>0</v>
      </c>
      <c r="J879" s="254">
        <v>0</v>
      </c>
      <c r="K879" s="379"/>
      <c r="L879" s="379"/>
      <c r="M879" s="379"/>
      <c r="N879" s="379"/>
    </row>
    <row r="880" spans="1:14" s="59" customFormat="1" ht="12.75" customHeight="1">
      <c r="A880" s="184"/>
      <c r="B880" s="185"/>
      <c r="C880" s="181">
        <v>4330</v>
      </c>
      <c r="D880" s="110" t="s">
        <v>313</v>
      </c>
      <c r="E880" s="183">
        <v>0</v>
      </c>
      <c r="F880" s="231">
        <v>10000</v>
      </c>
      <c r="G880" s="231">
        <v>0</v>
      </c>
      <c r="H880" s="183">
        <v>0</v>
      </c>
      <c r="I880" s="470">
        <v>0</v>
      </c>
      <c r="J880" s="242">
        <v>0</v>
      </c>
      <c r="K880" s="379"/>
      <c r="L880" s="379"/>
      <c r="M880" s="379"/>
      <c r="N880" s="379"/>
    </row>
    <row r="881" spans="1:14" s="59" customFormat="1" ht="12.75" customHeight="1">
      <c r="A881" s="179"/>
      <c r="B881" s="175">
        <v>85153</v>
      </c>
      <c r="C881" s="176"/>
      <c r="D881" s="177" t="s">
        <v>137</v>
      </c>
      <c r="E881" s="103">
        <f>E882+E886+E891+E888</f>
        <v>3000</v>
      </c>
      <c r="F881" s="229">
        <v>0</v>
      </c>
      <c r="G881" s="229">
        <f>G882+G886+G888+G891</f>
        <v>2800</v>
      </c>
      <c r="H881" s="103">
        <f>H882+H886+H888+H891</f>
        <v>2800</v>
      </c>
      <c r="I881" s="469">
        <v>100</v>
      </c>
      <c r="J881" s="227">
        <f>H881/E881*100</f>
        <v>93.33333333333333</v>
      </c>
      <c r="K881" s="379"/>
      <c r="L881" s="379"/>
      <c r="M881" s="379"/>
      <c r="N881" s="379"/>
    </row>
    <row r="882" spans="1:14" s="59" customFormat="1" ht="12.75" customHeight="1">
      <c r="A882" s="179"/>
      <c r="B882" s="133"/>
      <c r="C882" s="181"/>
      <c r="D882" s="193" t="s">
        <v>138</v>
      </c>
      <c r="E882" s="195">
        <f>SUM(E883:E885)</f>
        <v>960</v>
      </c>
      <c r="F882" s="230">
        <v>0</v>
      </c>
      <c r="G882" s="230">
        <f>SUM(G883:G885)</f>
        <v>960</v>
      </c>
      <c r="H882" s="195">
        <f>H883+H884+H885</f>
        <v>960</v>
      </c>
      <c r="I882" s="524">
        <f aca="true" t="shared" si="79" ref="I882:I888">H882/G882*100</f>
        <v>100</v>
      </c>
      <c r="J882" s="234">
        <f aca="true" t="shared" si="80" ref="J882:J906">H882/E882*100</f>
        <v>100</v>
      </c>
      <c r="K882" s="379"/>
      <c r="L882" s="379"/>
      <c r="M882" s="379"/>
      <c r="N882" s="379"/>
    </row>
    <row r="883" spans="1:14" s="59" customFormat="1" ht="12.75" customHeight="1">
      <c r="A883" s="179"/>
      <c r="B883" s="133"/>
      <c r="C883" s="181">
        <v>4110</v>
      </c>
      <c r="D883" s="97" t="s">
        <v>13</v>
      </c>
      <c r="E883" s="183">
        <v>137</v>
      </c>
      <c r="F883" s="231">
        <v>0</v>
      </c>
      <c r="G883" s="231">
        <v>137</v>
      </c>
      <c r="H883" s="183">
        <v>137</v>
      </c>
      <c r="I883" s="470">
        <f t="shared" si="79"/>
        <v>100</v>
      </c>
      <c r="J883" s="238">
        <f t="shared" si="80"/>
        <v>100</v>
      </c>
      <c r="K883" s="379"/>
      <c r="L883" s="379"/>
      <c r="M883" s="379"/>
      <c r="N883" s="379"/>
    </row>
    <row r="884" spans="1:14" s="59" customFormat="1" ht="12.75" customHeight="1">
      <c r="A884" s="179"/>
      <c r="B884" s="133"/>
      <c r="C884" s="181">
        <v>4120</v>
      </c>
      <c r="D884" s="97" t="s">
        <v>14</v>
      </c>
      <c r="E884" s="183">
        <v>19</v>
      </c>
      <c r="F884" s="231">
        <v>0</v>
      </c>
      <c r="G884" s="231">
        <v>19</v>
      </c>
      <c r="H884" s="183">
        <v>19</v>
      </c>
      <c r="I884" s="470">
        <f t="shared" si="79"/>
        <v>100</v>
      </c>
      <c r="J884" s="238">
        <f t="shared" si="80"/>
        <v>100</v>
      </c>
      <c r="K884" s="379"/>
      <c r="L884" s="379"/>
      <c r="M884" s="379"/>
      <c r="N884" s="379"/>
    </row>
    <row r="885" spans="1:14" s="59" customFormat="1" ht="12.75" customHeight="1">
      <c r="A885" s="179"/>
      <c r="B885" s="133"/>
      <c r="C885" s="181">
        <v>4170</v>
      </c>
      <c r="D885" s="97" t="s">
        <v>107</v>
      </c>
      <c r="E885" s="183">
        <v>804</v>
      </c>
      <c r="F885" s="231">
        <v>0</v>
      </c>
      <c r="G885" s="231">
        <v>804</v>
      </c>
      <c r="H885" s="183">
        <v>804</v>
      </c>
      <c r="I885" s="470">
        <f t="shared" si="79"/>
        <v>100</v>
      </c>
      <c r="J885" s="238">
        <f t="shared" si="80"/>
        <v>100</v>
      </c>
      <c r="K885" s="379"/>
      <c r="L885" s="379"/>
      <c r="M885" s="379"/>
      <c r="N885" s="379"/>
    </row>
    <row r="886" spans="1:14" s="59" customFormat="1" ht="12.75" customHeight="1">
      <c r="A886" s="179"/>
      <c r="B886" s="133"/>
      <c r="C886" s="402"/>
      <c r="D886" s="404" t="s">
        <v>139</v>
      </c>
      <c r="E886" s="290">
        <v>1090</v>
      </c>
      <c r="F886" s="291">
        <v>0</v>
      </c>
      <c r="G886" s="291">
        <f>G887</f>
        <v>890</v>
      </c>
      <c r="H886" s="290">
        <f>H887</f>
        <v>890</v>
      </c>
      <c r="I886" s="523">
        <f t="shared" si="79"/>
        <v>100</v>
      </c>
      <c r="J886" s="234">
        <f t="shared" si="80"/>
        <v>81.65137614678899</v>
      </c>
      <c r="K886" s="379"/>
      <c r="L886" s="379"/>
      <c r="M886" s="379"/>
      <c r="N886" s="379"/>
    </row>
    <row r="887" spans="1:14" s="59" customFormat="1" ht="12.75" customHeight="1">
      <c r="A887" s="179"/>
      <c r="B887" s="133"/>
      <c r="C887" s="181">
        <v>4300</v>
      </c>
      <c r="D887" s="110" t="s">
        <v>10</v>
      </c>
      <c r="E887" s="183">
        <v>1090</v>
      </c>
      <c r="F887" s="231">
        <v>0</v>
      </c>
      <c r="G887" s="231">
        <v>890</v>
      </c>
      <c r="H887" s="183">
        <v>890</v>
      </c>
      <c r="I887" s="470">
        <f t="shared" si="79"/>
        <v>100</v>
      </c>
      <c r="J887" s="238">
        <f t="shared" si="80"/>
        <v>81.65137614678899</v>
      </c>
      <c r="K887" s="379"/>
      <c r="L887" s="379"/>
      <c r="M887" s="379"/>
      <c r="N887" s="379"/>
    </row>
    <row r="888" spans="1:14" s="59" customFormat="1" ht="12.75" customHeight="1">
      <c r="A888" s="562"/>
      <c r="B888" s="347"/>
      <c r="C888" s="405"/>
      <c r="D888" s="406" t="s">
        <v>140</v>
      </c>
      <c r="E888" s="258">
        <v>250</v>
      </c>
      <c r="F888" s="259">
        <v>0</v>
      </c>
      <c r="G888" s="259">
        <f>G889+G890</f>
        <v>250</v>
      </c>
      <c r="H888" s="258">
        <f>H890</f>
        <v>250</v>
      </c>
      <c r="I888" s="524">
        <f t="shared" si="79"/>
        <v>100</v>
      </c>
      <c r="J888" s="234">
        <f t="shared" si="80"/>
        <v>100</v>
      </c>
      <c r="K888" s="379"/>
      <c r="L888" s="379"/>
      <c r="M888" s="379"/>
      <c r="N888" s="379"/>
    </row>
    <row r="889" spans="1:14" s="59" customFormat="1" ht="12.75" customHeight="1">
      <c r="A889" s="562"/>
      <c r="B889" s="347"/>
      <c r="C889" s="405">
        <v>4210</v>
      </c>
      <c r="D889" s="407" t="s">
        <v>7</v>
      </c>
      <c r="E889" s="260">
        <v>250</v>
      </c>
      <c r="F889" s="261">
        <v>0</v>
      </c>
      <c r="G889" s="261">
        <v>0</v>
      </c>
      <c r="H889" s="260">
        <v>0</v>
      </c>
      <c r="I889" s="470">
        <v>0</v>
      </c>
      <c r="J889" s="238">
        <f t="shared" si="80"/>
        <v>0</v>
      </c>
      <c r="K889" s="379"/>
      <c r="L889" s="379"/>
      <c r="M889" s="379"/>
      <c r="N889" s="379"/>
    </row>
    <row r="890" spans="1:14" s="59" customFormat="1" ht="12.75" customHeight="1">
      <c r="A890" s="562"/>
      <c r="B890" s="347"/>
      <c r="C890" s="405">
        <v>4300</v>
      </c>
      <c r="D890" s="407" t="s">
        <v>176</v>
      </c>
      <c r="E890" s="262">
        <v>0</v>
      </c>
      <c r="F890" s="261">
        <v>0</v>
      </c>
      <c r="G890" s="261">
        <v>250</v>
      </c>
      <c r="H890" s="262">
        <v>250</v>
      </c>
      <c r="I890" s="470">
        <v>100</v>
      </c>
      <c r="J890" s="238">
        <v>0</v>
      </c>
      <c r="K890" s="379"/>
      <c r="L890" s="379"/>
      <c r="M890" s="379"/>
      <c r="N890" s="379"/>
    </row>
    <row r="891" spans="1:14" s="59" customFormat="1" ht="12.75" customHeight="1">
      <c r="A891" s="562"/>
      <c r="B891" s="347"/>
      <c r="C891" s="181"/>
      <c r="D891" s="124" t="s">
        <v>274</v>
      </c>
      <c r="E891" s="604">
        <v>700</v>
      </c>
      <c r="F891" s="259">
        <v>0</v>
      </c>
      <c r="G891" s="259">
        <f>G892</f>
        <v>700</v>
      </c>
      <c r="H891" s="604">
        <v>700</v>
      </c>
      <c r="I891" s="524">
        <v>100</v>
      </c>
      <c r="J891" s="234">
        <f t="shared" si="80"/>
        <v>100</v>
      </c>
      <c r="K891" s="379"/>
      <c r="L891" s="379"/>
      <c r="M891" s="379"/>
      <c r="N891" s="379"/>
    </row>
    <row r="892" spans="1:14" s="59" customFormat="1" ht="12.75" customHeight="1">
      <c r="A892" s="754"/>
      <c r="B892" s="353"/>
      <c r="C892" s="181">
        <v>4300</v>
      </c>
      <c r="D892" s="110" t="s">
        <v>176</v>
      </c>
      <c r="E892" s="262">
        <v>700</v>
      </c>
      <c r="F892" s="261">
        <v>0</v>
      </c>
      <c r="G892" s="261">
        <v>700</v>
      </c>
      <c r="H892" s="262">
        <v>700</v>
      </c>
      <c r="I892" s="470">
        <v>100</v>
      </c>
      <c r="J892" s="238">
        <f t="shared" si="80"/>
        <v>100</v>
      </c>
      <c r="K892" s="379"/>
      <c r="L892" s="379"/>
      <c r="M892" s="379"/>
      <c r="N892" s="379"/>
    </row>
    <row r="893" spans="1:14" s="59" customFormat="1" ht="12.75" customHeight="1">
      <c r="A893" s="211"/>
      <c r="B893" s="211"/>
      <c r="C893" s="378"/>
      <c r="D893" s="378"/>
      <c r="E893" s="752"/>
      <c r="F893" s="753"/>
      <c r="G893" s="753"/>
      <c r="H893" s="752"/>
      <c r="I893" s="453"/>
      <c r="J893" s="453"/>
      <c r="K893" s="379"/>
      <c r="L893" s="379"/>
      <c r="M893" s="379"/>
      <c r="N893" s="379"/>
    </row>
    <row r="894" spans="1:14" s="59" customFormat="1" ht="12.75" customHeight="1">
      <c r="A894" s="211"/>
      <c r="B894" s="211"/>
      <c r="C894" s="378"/>
      <c r="D894" s="378"/>
      <c r="E894" s="752"/>
      <c r="F894" s="753"/>
      <c r="G894" s="753"/>
      <c r="H894" s="752"/>
      <c r="I894" s="453"/>
      <c r="J894" s="453"/>
      <c r="K894" s="379"/>
      <c r="L894" s="379"/>
      <c r="M894" s="379"/>
      <c r="N894" s="379"/>
    </row>
    <row r="895" spans="1:14" s="59" customFormat="1" ht="12.75" customHeight="1">
      <c r="A895" s="211"/>
      <c r="B895" s="211"/>
      <c r="C895" s="378"/>
      <c r="D895" s="378"/>
      <c r="E895" s="752"/>
      <c r="F895" s="753"/>
      <c r="G895" s="753"/>
      <c r="H895" s="752"/>
      <c r="I895" s="453"/>
      <c r="J895" s="453"/>
      <c r="K895" s="379"/>
      <c r="L895" s="379"/>
      <c r="M895" s="379"/>
      <c r="N895" s="379"/>
    </row>
    <row r="896" spans="1:14" s="59" customFormat="1" ht="12.75" customHeight="1">
      <c r="A896" s="211"/>
      <c r="B896" s="211"/>
      <c r="C896" s="378"/>
      <c r="D896" s="378"/>
      <c r="E896" s="752" t="s">
        <v>482</v>
      </c>
      <c r="F896" s="753"/>
      <c r="G896" s="753"/>
      <c r="H896" s="752"/>
      <c r="I896" s="453"/>
      <c r="J896" s="453"/>
      <c r="K896" s="379"/>
      <c r="L896" s="379"/>
      <c r="M896" s="379"/>
      <c r="N896" s="379"/>
    </row>
    <row r="897" spans="1:14" s="59" customFormat="1" ht="12.75" customHeight="1">
      <c r="A897" s="211"/>
      <c r="B897" s="211"/>
      <c r="C897" s="378"/>
      <c r="D897" s="378"/>
      <c r="E897" s="752"/>
      <c r="F897" s="753"/>
      <c r="G897" s="753"/>
      <c r="H897" s="752"/>
      <c r="I897" s="453"/>
      <c r="J897" s="453"/>
      <c r="K897" s="379"/>
      <c r="L897" s="379"/>
      <c r="M897" s="379"/>
      <c r="N897" s="379"/>
    </row>
    <row r="898" spans="1:14" s="59" customFormat="1" ht="12.75" customHeight="1">
      <c r="A898" s="340"/>
      <c r="B898" s="341"/>
      <c r="C898" s="340"/>
      <c r="D898" s="342"/>
      <c r="E898" s="65" t="s">
        <v>3</v>
      </c>
      <c r="F898" s="343" t="s">
        <v>97</v>
      </c>
      <c r="G898" s="344" t="s">
        <v>98</v>
      </c>
      <c r="H898" s="65" t="s">
        <v>3</v>
      </c>
      <c r="I898" s="345" t="s">
        <v>273</v>
      </c>
      <c r="J898" s="346"/>
      <c r="K898" s="379"/>
      <c r="L898" s="379"/>
      <c r="M898" s="379"/>
      <c r="N898" s="379"/>
    </row>
    <row r="899" spans="1:14" s="59" customFormat="1" ht="12.75" customHeight="1">
      <c r="A899" s="347" t="s">
        <v>94</v>
      </c>
      <c r="B899" s="211" t="s">
        <v>95</v>
      </c>
      <c r="C899" s="347" t="s">
        <v>4</v>
      </c>
      <c r="D899" s="348" t="s">
        <v>96</v>
      </c>
      <c r="E899" s="69" t="s">
        <v>357</v>
      </c>
      <c r="F899" s="349" t="s">
        <v>99</v>
      </c>
      <c r="G899" s="350" t="s">
        <v>100</v>
      </c>
      <c r="H899" s="69" t="s">
        <v>407</v>
      </c>
      <c r="I899" s="351"/>
      <c r="J899" s="352"/>
      <c r="K899" s="379"/>
      <c r="L899" s="379"/>
      <c r="M899" s="379"/>
      <c r="N899" s="379"/>
    </row>
    <row r="900" spans="1:14" s="59" customFormat="1" ht="12.75" customHeight="1">
      <c r="A900" s="353"/>
      <c r="B900" s="354"/>
      <c r="C900" s="353"/>
      <c r="D900" s="355"/>
      <c r="E900" s="73"/>
      <c r="F900" s="356" t="s">
        <v>407</v>
      </c>
      <c r="G900" s="357" t="s">
        <v>101</v>
      </c>
      <c r="H900" s="73"/>
      <c r="I900" s="358" t="s">
        <v>102</v>
      </c>
      <c r="J900" s="359" t="s">
        <v>103</v>
      </c>
      <c r="K900" s="379"/>
      <c r="L900" s="379"/>
      <c r="M900" s="379"/>
      <c r="N900" s="379"/>
    </row>
    <row r="901" spans="1:14" s="59" customFormat="1" ht="12.75" customHeight="1">
      <c r="A901" s="74">
        <v>1</v>
      </c>
      <c r="B901" s="75">
        <v>2</v>
      </c>
      <c r="C901" s="75">
        <v>3</v>
      </c>
      <c r="D901" s="75">
        <v>4</v>
      </c>
      <c r="E901" s="360">
        <v>5</v>
      </c>
      <c r="F901" s="360">
        <v>6</v>
      </c>
      <c r="G901" s="360">
        <v>7</v>
      </c>
      <c r="H901" s="361">
        <v>8</v>
      </c>
      <c r="I901" s="362">
        <v>9</v>
      </c>
      <c r="J901" s="363">
        <v>10</v>
      </c>
      <c r="K901" s="379"/>
      <c r="L901" s="379"/>
      <c r="M901" s="379"/>
      <c r="N901" s="379"/>
    </row>
    <row r="902" spans="1:14" s="59" customFormat="1" ht="12.75" customHeight="1">
      <c r="A902" s="175"/>
      <c r="B902" s="185">
        <v>85154</v>
      </c>
      <c r="C902" s="176"/>
      <c r="D902" s="177" t="s">
        <v>302</v>
      </c>
      <c r="E902" s="103">
        <f>E903+E906</f>
        <v>2600</v>
      </c>
      <c r="F902" s="229">
        <v>0</v>
      </c>
      <c r="G902" s="229">
        <f>G903+G906</f>
        <v>2400</v>
      </c>
      <c r="H902" s="103">
        <f>+H903+H906</f>
        <v>2400</v>
      </c>
      <c r="I902" s="469">
        <v>100</v>
      </c>
      <c r="J902" s="233">
        <f t="shared" si="80"/>
        <v>92.3076923076923</v>
      </c>
      <c r="K902" s="379"/>
      <c r="L902" s="379"/>
      <c r="M902" s="379"/>
      <c r="N902" s="379"/>
    </row>
    <row r="903" spans="1:14" s="59" customFormat="1" ht="12.75" customHeight="1">
      <c r="A903" s="184"/>
      <c r="B903" s="380"/>
      <c r="C903" s="181"/>
      <c r="D903" s="193" t="s">
        <v>138</v>
      </c>
      <c r="E903" s="195">
        <v>1300</v>
      </c>
      <c r="F903" s="230">
        <v>0</v>
      </c>
      <c r="G903" s="230">
        <f>SUM(G904:G905)</f>
        <v>1300</v>
      </c>
      <c r="H903" s="195">
        <f>SUM(H904:H905)</f>
        <v>1300</v>
      </c>
      <c r="I903" s="524">
        <f>H903/G903*100</f>
        <v>100</v>
      </c>
      <c r="J903" s="234">
        <f t="shared" si="80"/>
        <v>100</v>
      </c>
      <c r="K903" s="379"/>
      <c r="L903" s="379"/>
      <c r="M903" s="379"/>
      <c r="N903" s="379"/>
    </row>
    <row r="904" spans="1:14" s="59" customFormat="1" ht="12.75" customHeight="1">
      <c r="A904" s="184"/>
      <c r="B904" s="380"/>
      <c r="C904" s="181">
        <v>4190</v>
      </c>
      <c r="D904" s="110" t="s">
        <v>321</v>
      </c>
      <c r="E904" s="183">
        <v>400</v>
      </c>
      <c r="F904" s="231">
        <v>0</v>
      </c>
      <c r="G904" s="231">
        <v>400</v>
      </c>
      <c r="H904" s="183">
        <v>400</v>
      </c>
      <c r="I904" s="470">
        <f>H904/G904*100</f>
        <v>100</v>
      </c>
      <c r="J904" s="238">
        <f t="shared" si="80"/>
        <v>100</v>
      </c>
      <c r="K904" s="379"/>
      <c r="L904" s="379"/>
      <c r="M904" s="379"/>
      <c r="N904" s="379"/>
    </row>
    <row r="905" spans="1:14" s="59" customFormat="1" ht="12.75" customHeight="1">
      <c r="A905" s="184"/>
      <c r="B905" s="380"/>
      <c r="C905" s="181">
        <v>4300</v>
      </c>
      <c r="D905" s="110" t="s">
        <v>10</v>
      </c>
      <c r="E905" s="183">
        <v>900</v>
      </c>
      <c r="F905" s="231">
        <v>0</v>
      </c>
      <c r="G905" s="231">
        <v>900</v>
      </c>
      <c r="H905" s="183">
        <v>900</v>
      </c>
      <c r="I905" s="470">
        <f>H905/G905*100</f>
        <v>100</v>
      </c>
      <c r="J905" s="238">
        <f t="shared" si="80"/>
        <v>100</v>
      </c>
      <c r="K905" s="379"/>
      <c r="L905" s="379"/>
      <c r="M905" s="379"/>
      <c r="N905" s="379"/>
    </row>
    <row r="906" spans="1:14" s="59" customFormat="1" ht="12.75" customHeight="1">
      <c r="A906" s="184"/>
      <c r="B906" s="380"/>
      <c r="C906" s="181"/>
      <c r="D906" s="193" t="s">
        <v>139</v>
      </c>
      <c r="E906" s="195">
        <v>1300</v>
      </c>
      <c r="F906" s="230">
        <v>0</v>
      </c>
      <c r="G906" s="230">
        <f>G907</f>
        <v>1100</v>
      </c>
      <c r="H906" s="195">
        <f>H907</f>
        <v>1100</v>
      </c>
      <c r="I906" s="524">
        <f>H906/G906*100</f>
        <v>100</v>
      </c>
      <c r="J906" s="234">
        <f t="shared" si="80"/>
        <v>84.61538461538461</v>
      </c>
      <c r="K906" s="379"/>
      <c r="L906" s="379"/>
      <c r="M906" s="379"/>
      <c r="N906" s="379"/>
    </row>
    <row r="907" spans="1:14" s="59" customFormat="1" ht="12.75" customHeight="1">
      <c r="A907" s="184"/>
      <c r="B907" s="558"/>
      <c r="C907" s="110">
        <v>4300</v>
      </c>
      <c r="D907" s="110" t="s">
        <v>176</v>
      </c>
      <c r="E907" s="183">
        <v>1300</v>
      </c>
      <c r="F907" s="231">
        <v>0</v>
      </c>
      <c r="G907" s="231">
        <v>1100</v>
      </c>
      <c r="H907" s="183">
        <v>1100</v>
      </c>
      <c r="I907" s="470">
        <v>100</v>
      </c>
      <c r="J907" s="238">
        <f>H907/E907*100</f>
        <v>84.61538461538461</v>
      </c>
      <c r="K907" s="379"/>
      <c r="L907" s="379"/>
      <c r="M907" s="379"/>
      <c r="N907" s="379"/>
    </row>
    <row r="908" spans="1:14" s="59" customFormat="1" ht="12.75" customHeight="1">
      <c r="A908" s="104"/>
      <c r="B908" s="162">
        <v>85156</v>
      </c>
      <c r="C908" s="171"/>
      <c r="D908" s="171" t="s">
        <v>65</v>
      </c>
      <c r="E908" s="303"/>
      <c r="F908" s="304"/>
      <c r="G908" s="304"/>
      <c r="H908" s="303"/>
      <c r="I908" s="556"/>
      <c r="J908" s="557"/>
      <c r="K908" s="379"/>
      <c r="L908" s="379"/>
      <c r="M908" s="379"/>
      <c r="N908" s="379"/>
    </row>
    <row r="909" spans="1:14" s="59" customFormat="1" ht="12.75" customHeight="1">
      <c r="A909" s="104"/>
      <c r="B909" s="162"/>
      <c r="C909" s="91"/>
      <c r="D909" s="91" t="s">
        <v>66</v>
      </c>
      <c r="E909" s="94"/>
      <c r="F909" s="93"/>
      <c r="G909" s="93"/>
      <c r="H909" s="94"/>
      <c r="I909" s="525"/>
      <c r="J909" s="238"/>
      <c r="K909" s="379"/>
      <c r="L909" s="379"/>
      <c r="M909" s="379"/>
      <c r="N909" s="379"/>
    </row>
    <row r="910" spans="1:14" s="59" customFormat="1" ht="12.75" customHeight="1">
      <c r="A910" s="104"/>
      <c r="B910" s="162"/>
      <c r="C910" s="91"/>
      <c r="D910" s="91" t="s">
        <v>67</v>
      </c>
      <c r="E910" s="94">
        <f>E911+E913</f>
        <v>1625716.8</v>
      </c>
      <c r="F910" s="93">
        <f>F911+F913</f>
        <v>1601000</v>
      </c>
      <c r="G910" s="93">
        <f>G911+G913</f>
        <v>1404000</v>
      </c>
      <c r="H910" s="94">
        <f>H911+H913</f>
        <v>1379400</v>
      </c>
      <c r="I910" s="227">
        <f aca="true" t="shared" si="81" ref="I910:I916">H910/G910*100</f>
        <v>98.24786324786324</v>
      </c>
      <c r="J910" s="103">
        <f>H910/E910*100</f>
        <v>84.84872642024737</v>
      </c>
      <c r="K910" s="379"/>
      <c r="L910" s="379"/>
      <c r="M910" s="379"/>
      <c r="N910" s="379"/>
    </row>
    <row r="911" spans="1:14" s="59" customFormat="1" ht="12.75" customHeight="1">
      <c r="A911" s="393"/>
      <c r="B911" s="399"/>
      <c r="C911" s="408"/>
      <c r="D911" s="124" t="s">
        <v>397</v>
      </c>
      <c r="E911" s="199">
        <f>E912</f>
        <v>19468.8</v>
      </c>
      <c r="F911" s="228">
        <f>F912</f>
        <v>25000</v>
      </c>
      <c r="G911" s="228">
        <f>G912</f>
        <v>25000</v>
      </c>
      <c r="H911" s="199">
        <f>H912</f>
        <v>20538</v>
      </c>
      <c r="I911" s="199">
        <f t="shared" si="81"/>
        <v>82.152</v>
      </c>
      <c r="J911" s="234">
        <f>H911/E911*100</f>
        <v>105.49186390532546</v>
      </c>
      <c r="K911" s="379"/>
      <c r="L911" s="379"/>
      <c r="M911" s="379"/>
      <c r="N911" s="379"/>
    </row>
    <row r="912" spans="1:14" s="59" customFormat="1" ht="12.75" customHeight="1">
      <c r="A912" s="88"/>
      <c r="B912" s="128"/>
      <c r="C912" s="97">
        <v>4130</v>
      </c>
      <c r="D912" s="97" t="s">
        <v>68</v>
      </c>
      <c r="E912" s="100">
        <v>19468.8</v>
      </c>
      <c r="F912" s="99">
        <v>25000</v>
      </c>
      <c r="G912" s="99">
        <v>25000</v>
      </c>
      <c r="H912" s="100">
        <v>20538</v>
      </c>
      <c r="I912" s="100">
        <f t="shared" si="81"/>
        <v>82.152</v>
      </c>
      <c r="J912" s="238">
        <f>H912/E912*100</f>
        <v>105.49186390532546</v>
      </c>
      <c r="K912" s="379"/>
      <c r="L912" s="379"/>
      <c r="M912" s="379"/>
      <c r="N912" s="379"/>
    </row>
    <row r="913" spans="1:14" s="59" customFormat="1" ht="12.75" customHeight="1">
      <c r="A913" s="393"/>
      <c r="B913" s="399"/>
      <c r="C913" s="408"/>
      <c r="D913" s="124" t="s">
        <v>69</v>
      </c>
      <c r="E913" s="199">
        <f>E914</f>
        <v>1606248</v>
      </c>
      <c r="F913" s="228">
        <f>F914</f>
        <v>1576000</v>
      </c>
      <c r="G913" s="228">
        <f>G914</f>
        <v>1379000</v>
      </c>
      <c r="H913" s="199">
        <f>H914</f>
        <v>1358862</v>
      </c>
      <c r="I913" s="109">
        <f t="shared" si="81"/>
        <v>98.53966642494562</v>
      </c>
      <c r="J913" s="195">
        <f>H913/E913*100</f>
        <v>84.59851778803771</v>
      </c>
      <c r="K913" s="379"/>
      <c r="L913" s="379"/>
      <c r="M913" s="379"/>
      <c r="N913" s="379"/>
    </row>
    <row r="914" spans="1:14" s="59" customFormat="1" ht="12.75" customHeight="1">
      <c r="A914" s="88"/>
      <c r="B914" s="324"/>
      <c r="C914" s="97">
        <v>4130</v>
      </c>
      <c r="D914" s="97" t="s">
        <v>68</v>
      </c>
      <c r="E914" s="100">
        <v>1606248</v>
      </c>
      <c r="F914" s="99">
        <v>1576000</v>
      </c>
      <c r="G914" s="99">
        <v>1379000</v>
      </c>
      <c r="H914" s="100">
        <v>1358862</v>
      </c>
      <c r="I914" s="100">
        <f t="shared" si="81"/>
        <v>98.53966642494562</v>
      </c>
      <c r="J914" s="183">
        <f>H914/E914*100</f>
        <v>84.59851778803771</v>
      </c>
      <c r="K914" s="379"/>
      <c r="L914" s="379"/>
      <c r="M914" s="379"/>
      <c r="N914" s="379"/>
    </row>
    <row r="915" spans="1:14" s="59" customFormat="1" ht="12.75" customHeight="1">
      <c r="A915" s="88"/>
      <c r="B915" s="162">
        <v>85195</v>
      </c>
      <c r="C915" s="91"/>
      <c r="D915" s="91" t="s">
        <v>157</v>
      </c>
      <c r="E915" s="94">
        <f>E921+E920</f>
        <v>0</v>
      </c>
      <c r="F915" s="93">
        <f>F921</f>
        <v>0</v>
      </c>
      <c r="G915" s="93">
        <f>G919+G917</f>
        <v>15000</v>
      </c>
      <c r="H915" s="94">
        <f>H921+H920+H917</f>
        <v>14850</v>
      </c>
      <c r="I915" s="464">
        <f t="shared" si="81"/>
        <v>99</v>
      </c>
      <c r="J915" s="248">
        <v>0</v>
      </c>
      <c r="K915" s="379"/>
      <c r="L915" s="379"/>
      <c r="M915" s="379"/>
      <c r="N915" s="379"/>
    </row>
    <row r="916" spans="1:14" s="59" customFormat="1" ht="12.75" customHeight="1">
      <c r="A916" s="88"/>
      <c r="B916" s="162"/>
      <c r="C916" s="91"/>
      <c r="D916" s="177" t="s">
        <v>185</v>
      </c>
      <c r="E916" s="94">
        <v>0</v>
      </c>
      <c r="F916" s="93">
        <v>0</v>
      </c>
      <c r="G916" s="93">
        <f>G919</f>
        <v>14500</v>
      </c>
      <c r="H916" s="94">
        <f>H919</f>
        <v>14350</v>
      </c>
      <c r="I916" s="464">
        <f t="shared" si="81"/>
        <v>98.9655172413793</v>
      </c>
      <c r="J916" s="248">
        <v>0</v>
      </c>
      <c r="K916" s="379"/>
      <c r="L916" s="379"/>
      <c r="M916" s="379"/>
      <c r="N916" s="379"/>
    </row>
    <row r="917" spans="1:14" s="59" customFormat="1" ht="12.75" customHeight="1">
      <c r="A917" s="88"/>
      <c r="B917" s="128"/>
      <c r="C917" s="97"/>
      <c r="D917" s="124" t="s">
        <v>314</v>
      </c>
      <c r="E917" s="199"/>
      <c r="F917" s="228"/>
      <c r="G917" s="228">
        <f>G918</f>
        <v>500</v>
      </c>
      <c r="H917" s="199">
        <f>H918</f>
        <v>500</v>
      </c>
      <c r="I917" s="527">
        <v>100</v>
      </c>
      <c r="J917" s="234">
        <v>0</v>
      </c>
      <c r="K917" s="379"/>
      <c r="L917" s="379"/>
      <c r="M917" s="379"/>
      <c r="N917" s="379"/>
    </row>
    <row r="918" spans="1:14" s="59" customFormat="1" ht="12.75" customHeight="1">
      <c r="A918" s="88"/>
      <c r="B918" s="128"/>
      <c r="C918" s="97">
        <v>4300</v>
      </c>
      <c r="D918" s="97" t="s">
        <v>176</v>
      </c>
      <c r="E918" s="100">
        <v>0</v>
      </c>
      <c r="F918" s="99">
        <v>0</v>
      </c>
      <c r="G918" s="99">
        <v>500</v>
      </c>
      <c r="H918" s="100">
        <v>500</v>
      </c>
      <c r="I918" s="465">
        <v>100</v>
      </c>
      <c r="J918" s="238">
        <v>0</v>
      </c>
      <c r="K918" s="379"/>
      <c r="L918" s="379"/>
      <c r="M918" s="379"/>
      <c r="N918" s="379"/>
    </row>
    <row r="919" spans="1:14" s="59" customFormat="1" ht="12.75" customHeight="1">
      <c r="A919" s="88"/>
      <c r="B919" s="128"/>
      <c r="C919" s="97"/>
      <c r="D919" s="106" t="s">
        <v>425</v>
      </c>
      <c r="E919" s="199">
        <v>0</v>
      </c>
      <c r="F919" s="228">
        <v>0</v>
      </c>
      <c r="G919" s="228">
        <v>14500</v>
      </c>
      <c r="H919" s="199">
        <f>H920+H921</f>
        <v>14350</v>
      </c>
      <c r="I919" s="100">
        <f aca="true" t="shared" si="82" ref="I919:I925">H919/G919*100</f>
        <v>98.9655172413793</v>
      </c>
      <c r="J919" s="234">
        <v>0</v>
      </c>
      <c r="K919" s="379"/>
      <c r="L919" s="379"/>
      <c r="M919" s="379"/>
      <c r="N919" s="379"/>
    </row>
    <row r="920" spans="1:14" s="59" customFormat="1" ht="12.75" customHeight="1">
      <c r="A920" s="88"/>
      <c r="B920" s="128"/>
      <c r="C920" s="97">
        <v>6057</v>
      </c>
      <c r="D920" s="97" t="s">
        <v>90</v>
      </c>
      <c r="E920" s="100">
        <v>0</v>
      </c>
      <c r="F920" s="99">
        <v>0</v>
      </c>
      <c r="G920" s="99">
        <v>12300</v>
      </c>
      <c r="H920" s="100">
        <v>12197.5</v>
      </c>
      <c r="I920" s="100">
        <f t="shared" si="82"/>
        <v>99.16666666666667</v>
      </c>
      <c r="J920" s="238">
        <v>0</v>
      </c>
      <c r="K920" s="379"/>
      <c r="L920" s="379"/>
      <c r="M920" s="379"/>
      <c r="N920" s="379"/>
    </row>
    <row r="921" spans="1:14" s="59" customFormat="1" ht="12.75" customHeight="1">
      <c r="A921" s="129"/>
      <c r="B921" s="128"/>
      <c r="C921" s="97">
        <v>6059</v>
      </c>
      <c r="D921" s="97" t="s">
        <v>90</v>
      </c>
      <c r="E921" s="100">
        <v>0</v>
      </c>
      <c r="F921" s="99">
        <v>0</v>
      </c>
      <c r="G921" s="99">
        <v>2200</v>
      </c>
      <c r="H921" s="100">
        <v>2152.5</v>
      </c>
      <c r="I921" s="100">
        <f t="shared" si="82"/>
        <v>97.8409090909091</v>
      </c>
      <c r="J921" s="183">
        <v>0</v>
      </c>
      <c r="K921" s="379"/>
      <c r="L921" s="379"/>
      <c r="M921" s="379"/>
      <c r="N921" s="379"/>
    </row>
    <row r="922" spans="1:14" s="59" customFormat="1" ht="12.75" customHeight="1">
      <c r="A922" s="119">
        <v>852</v>
      </c>
      <c r="B922" s="114"/>
      <c r="C922" s="120"/>
      <c r="D922" s="134" t="s">
        <v>88</v>
      </c>
      <c r="E922" s="232">
        <f>E924+E978+E982+E1006</f>
        <v>7977498.95</v>
      </c>
      <c r="F922" s="117">
        <f>F924+F978+F982+F1003+F1006</f>
        <v>7710780</v>
      </c>
      <c r="G922" s="117">
        <f>G924+G978+G982+G1006+G1003</f>
        <v>8282580</v>
      </c>
      <c r="H922" s="232">
        <f>H924+H978+H982+H1006</f>
        <v>8277242.4</v>
      </c>
      <c r="I922" s="463">
        <f t="shared" si="82"/>
        <v>99.93555631216361</v>
      </c>
      <c r="J922" s="232">
        <v>0</v>
      </c>
      <c r="K922" s="379"/>
      <c r="L922" s="379"/>
      <c r="M922" s="379"/>
      <c r="N922" s="379"/>
    </row>
    <row r="923" spans="1:14" s="59" customFormat="1" ht="12.75" customHeight="1">
      <c r="A923" s="187"/>
      <c r="B923" s="187"/>
      <c r="C923" s="120"/>
      <c r="D923" s="215" t="s">
        <v>185</v>
      </c>
      <c r="E923" s="122">
        <f>E925+E983</f>
        <v>19310</v>
      </c>
      <c r="F923" s="121">
        <f>+F925+F983</f>
        <v>0</v>
      </c>
      <c r="G923" s="121">
        <f>G925+G983</f>
        <v>26322</v>
      </c>
      <c r="H923" s="122">
        <f>H925+H983</f>
        <v>26322</v>
      </c>
      <c r="I923" s="463">
        <f t="shared" si="82"/>
        <v>100</v>
      </c>
      <c r="J923" s="232">
        <f>H923/E923*100</f>
        <v>136.31279129984463</v>
      </c>
      <c r="K923" s="379"/>
      <c r="L923" s="379"/>
      <c r="M923" s="379"/>
      <c r="N923" s="379"/>
    </row>
    <row r="924" spans="1:14" s="410" customFormat="1" ht="12.75" customHeight="1">
      <c r="A924" s="158"/>
      <c r="B924" s="102">
        <v>85202</v>
      </c>
      <c r="C924" s="90"/>
      <c r="D924" s="91" t="s">
        <v>71</v>
      </c>
      <c r="E924" s="94">
        <f>E926+E948</f>
        <v>7474988</v>
      </c>
      <c r="F924" s="93">
        <f>F926+F948</f>
        <v>7152580</v>
      </c>
      <c r="G924" s="93">
        <f>G926+G948</f>
        <v>7718458</v>
      </c>
      <c r="H924" s="94">
        <f>H926+H948</f>
        <v>7717802</v>
      </c>
      <c r="I924" s="464">
        <f t="shared" si="82"/>
        <v>99.99150089305402</v>
      </c>
      <c r="J924" s="233">
        <f>H924/E924*100</f>
        <v>103.2483530408343</v>
      </c>
      <c r="K924" s="409"/>
      <c r="L924" s="409"/>
      <c r="M924" s="409"/>
      <c r="N924" s="409"/>
    </row>
    <row r="925" spans="1:14" s="410" customFormat="1" ht="12.75" customHeight="1">
      <c r="A925" s="104"/>
      <c r="B925" s="89"/>
      <c r="C925" s="90"/>
      <c r="D925" s="91" t="s">
        <v>185</v>
      </c>
      <c r="E925" s="294">
        <f>E947+E976</f>
        <v>13530</v>
      </c>
      <c r="F925" s="295">
        <v>0</v>
      </c>
      <c r="G925" s="295">
        <f>G947+G976</f>
        <v>26322</v>
      </c>
      <c r="H925" s="294">
        <f>H947+H976</f>
        <v>26322</v>
      </c>
      <c r="I925" s="537">
        <f t="shared" si="82"/>
        <v>100</v>
      </c>
      <c r="J925" s="539">
        <f>H925/E925*100</f>
        <v>194.54545454545456</v>
      </c>
      <c r="K925" s="409"/>
      <c r="L925" s="409"/>
      <c r="M925" s="409"/>
      <c r="N925" s="409"/>
    </row>
    <row r="926" spans="1:14" s="59" customFormat="1" ht="12.75" customHeight="1">
      <c r="A926" s="393"/>
      <c r="B926" s="400"/>
      <c r="C926" s="391"/>
      <c r="D926" s="124" t="s">
        <v>72</v>
      </c>
      <c r="E926" s="199">
        <f>SUM(E927:E947)</f>
        <v>3137649</v>
      </c>
      <c r="F926" s="228">
        <f>SUM(F927:F947)</f>
        <v>3136695</v>
      </c>
      <c r="G926" s="228">
        <f>SUM(G927:G947)</f>
        <v>3259744</v>
      </c>
      <c r="H926" s="199">
        <f>SUM(H927:H947)</f>
        <v>3259087.9999999995</v>
      </c>
      <c r="I926" s="527">
        <f>E926/G926*100</f>
        <v>96.25446047296965</v>
      </c>
      <c r="J926" s="234">
        <f>H926/E926*100</f>
        <v>103.87038193245961</v>
      </c>
      <c r="K926" s="379"/>
      <c r="L926" s="379"/>
      <c r="M926" s="379"/>
      <c r="N926" s="379"/>
    </row>
    <row r="927" spans="1:14" s="59" customFormat="1" ht="12.75" customHeight="1">
      <c r="A927" s="88"/>
      <c r="B927" s="95"/>
      <c r="C927" s="96">
        <v>3020</v>
      </c>
      <c r="D927" s="97" t="s">
        <v>154</v>
      </c>
      <c r="E927" s="100">
        <v>8429.37</v>
      </c>
      <c r="F927" s="99">
        <v>10200</v>
      </c>
      <c r="G927" s="99">
        <v>10841</v>
      </c>
      <c r="H927" s="100">
        <v>10840.75</v>
      </c>
      <c r="I927" s="465">
        <f>H927/G927*100</f>
        <v>99.99769393967345</v>
      </c>
      <c r="J927" s="238">
        <f>H927/E927*100</f>
        <v>128.60688283940553</v>
      </c>
      <c r="K927" s="379"/>
      <c r="L927" s="379"/>
      <c r="M927" s="379"/>
      <c r="N927" s="379"/>
    </row>
    <row r="928" spans="1:14" s="59" customFormat="1" ht="12.75" customHeight="1">
      <c r="A928" s="88"/>
      <c r="B928" s="95"/>
      <c r="C928" s="96">
        <v>4010</v>
      </c>
      <c r="D928" s="97" t="s">
        <v>11</v>
      </c>
      <c r="E928" s="100">
        <v>1743918</v>
      </c>
      <c r="F928" s="99">
        <v>1750025</v>
      </c>
      <c r="G928" s="99">
        <v>1823025</v>
      </c>
      <c r="H928" s="100">
        <v>1823025</v>
      </c>
      <c r="I928" s="465">
        <f aca="true" t="shared" si="83" ref="I928:I956">H928/G928*100</f>
        <v>100</v>
      </c>
      <c r="J928" s="238">
        <f aca="true" t="shared" si="84" ref="J928:J946">H928/E928*100</f>
        <v>104.5361651178553</v>
      </c>
      <c r="K928" s="398"/>
      <c r="L928" s="379"/>
      <c r="M928" s="379"/>
      <c r="N928" s="379"/>
    </row>
    <row r="929" spans="1:14" s="59" customFormat="1" ht="12.75" customHeight="1">
      <c r="A929" s="88"/>
      <c r="B929" s="95"/>
      <c r="C929" s="96">
        <v>4040</v>
      </c>
      <c r="D929" s="97" t="s">
        <v>12</v>
      </c>
      <c r="E929" s="100">
        <v>125069.52</v>
      </c>
      <c r="F929" s="99">
        <v>137170</v>
      </c>
      <c r="G929" s="99">
        <v>126226</v>
      </c>
      <c r="H929" s="100">
        <v>126226.38</v>
      </c>
      <c r="I929" s="465">
        <f t="shared" si="83"/>
        <v>100.00030104732782</v>
      </c>
      <c r="J929" s="238">
        <f t="shared" si="84"/>
        <v>100.92497356670114</v>
      </c>
      <c r="K929" s="385"/>
      <c r="L929" s="379"/>
      <c r="M929" s="379"/>
      <c r="N929" s="379"/>
    </row>
    <row r="930" spans="1:14" s="59" customFormat="1" ht="12.75" customHeight="1">
      <c r="A930" s="88"/>
      <c r="B930" s="95"/>
      <c r="C930" s="96">
        <v>4110</v>
      </c>
      <c r="D930" s="97" t="s">
        <v>13</v>
      </c>
      <c r="E930" s="100">
        <v>299440.3</v>
      </c>
      <c r="F930" s="99">
        <v>314710</v>
      </c>
      <c r="G930" s="99">
        <v>323845</v>
      </c>
      <c r="H930" s="100">
        <v>323845.02</v>
      </c>
      <c r="I930" s="465">
        <f t="shared" si="83"/>
        <v>100.00000617579398</v>
      </c>
      <c r="J930" s="238">
        <f t="shared" si="84"/>
        <v>108.15011205906487</v>
      </c>
      <c r="K930" s="379"/>
      <c r="L930" s="379"/>
      <c r="M930" s="379"/>
      <c r="N930" s="379"/>
    </row>
    <row r="931" spans="1:14" s="59" customFormat="1" ht="12.75" customHeight="1">
      <c r="A931" s="88"/>
      <c r="B931" s="95"/>
      <c r="C931" s="96">
        <v>4120</v>
      </c>
      <c r="D931" s="97" t="s">
        <v>14</v>
      </c>
      <c r="E931" s="100">
        <v>25719.2</v>
      </c>
      <c r="F931" s="99">
        <v>22000</v>
      </c>
      <c r="G931" s="99">
        <v>29485</v>
      </c>
      <c r="H931" s="100">
        <v>29485.27</v>
      </c>
      <c r="I931" s="465">
        <f t="shared" si="83"/>
        <v>100.00091571985756</v>
      </c>
      <c r="J931" s="238">
        <f t="shared" si="84"/>
        <v>114.64302933217208</v>
      </c>
      <c r="K931" s="379"/>
      <c r="L931" s="379"/>
      <c r="M931" s="379"/>
      <c r="N931" s="379"/>
    </row>
    <row r="932" spans="1:14" s="59" customFormat="1" ht="12.75" customHeight="1">
      <c r="A932" s="66"/>
      <c r="B932" s="384"/>
      <c r="C932" s="396">
        <v>4170</v>
      </c>
      <c r="D932" s="97" t="s">
        <v>107</v>
      </c>
      <c r="E932" s="100">
        <v>0</v>
      </c>
      <c r="F932" s="263">
        <v>0</v>
      </c>
      <c r="G932" s="263">
        <v>0</v>
      </c>
      <c r="H932" s="100">
        <v>0</v>
      </c>
      <c r="I932" s="465">
        <v>0</v>
      </c>
      <c r="J932" s="238">
        <v>0</v>
      </c>
      <c r="K932" s="551"/>
      <c r="L932" s="379"/>
      <c r="M932" s="379"/>
      <c r="N932" s="379"/>
    </row>
    <row r="933" spans="1:14" s="59" customFormat="1" ht="12.75" customHeight="1">
      <c r="A933" s="88"/>
      <c r="B933" s="95"/>
      <c r="C933" s="96">
        <v>4210</v>
      </c>
      <c r="D933" s="97" t="s">
        <v>7</v>
      </c>
      <c r="E933" s="100">
        <v>363765.06</v>
      </c>
      <c r="F933" s="99">
        <v>268612</v>
      </c>
      <c r="G933" s="99">
        <v>321299</v>
      </c>
      <c r="H933" s="100">
        <v>320878.8</v>
      </c>
      <c r="I933" s="465">
        <f t="shared" si="83"/>
        <v>99.86921839159163</v>
      </c>
      <c r="J933" s="238">
        <f t="shared" si="84"/>
        <v>88.21045099823496</v>
      </c>
      <c r="K933" s="385"/>
      <c r="L933" s="379"/>
      <c r="M933" s="379"/>
      <c r="N933" s="379"/>
    </row>
    <row r="934" spans="1:14" s="59" customFormat="1" ht="12.75" customHeight="1">
      <c r="A934" s="88"/>
      <c r="B934" s="95"/>
      <c r="C934" s="96">
        <v>4220</v>
      </c>
      <c r="D934" s="97" t="s">
        <v>49</v>
      </c>
      <c r="E934" s="100">
        <v>247518.57</v>
      </c>
      <c r="F934" s="99">
        <v>269808</v>
      </c>
      <c r="G934" s="99">
        <v>258744</v>
      </c>
      <c r="H934" s="100">
        <v>258507.41</v>
      </c>
      <c r="I934" s="465">
        <f t="shared" si="83"/>
        <v>99.90856213090932</v>
      </c>
      <c r="J934" s="238">
        <f t="shared" si="84"/>
        <v>104.43960224883328</v>
      </c>
      <c r="K934" s="379"/>
      <c r="L934" s="379"/>
      <c r="M934" s="379"/>
      <c r="N934" s="379"/>
    </row>
    <row r="935" spans="1:14" s="59" customFormat="1" ht="12.75" customHeight="1">
      <c r="A935" s="88"/>
      <c r="B935" s="95"/>
      <c r="C935" s="96">
        <v>4230</v>
      </c>
      <c r="D935" s="97" t="s">
        <v>514</v>
      </c>
      <c r="E935" s="100">
        <v>11677.08</v>
      </c>
      <c r="F935" s="99">
        <v>11220</v>
      </c>
      <c r="G935" s="99">
        <v>11666</v>
      </c>
      <c r="H935" s="100">
        <v>11666.34</v>
      </c>
      <c r="I935" s="465">
        <f t="shared" si="83"/>
        <v>100.00291445225442</v>
      </c>
      <c r="J935" s="238">
        <f t="shared" si="84"/>
        <v>99.90802495144334</v>
      </c>
      <c r="K935" s="379"/>
      <c r="L935" s="379"/>
      <c r="M935" s="379"/>
      <c r="N935" s="379"/>
    </row>
    <row r="936" spans="1:14" s="59" customFormat="1" ht="12.75" customHeight="1">
      <c r="A936" s="88"/>
      <c r="B936" s="95"/>
      <c r="C936" s="96">
        <v>4260</v>
      </c>
      <c r="D936" s="97" t="s">
        <v>15</v>
      </c>
      <c r="E936" s="100">
        <v>112251.77</v>
      </c>
      <c r="F936" s="99">
        <v>128100</v>
      </c>
      <c r="G936" s="99">
        <v>109183</v>
      </c>
      <c r="H936" s="100">
        <v>109183.1</v>
      </c>
      <c r="I936" s="465">
        <f t="shared" si="83"/>
        <v>100.00009158934999</v>
      </c>
      <c r="J936" s="238">
        <f t="shared" si="84"/>
        <v>97.26626136941984</v>
      </c>
      <c r="K936" s="379"/>
      <c r="L936" s="379"/>
      <c r="M936" s="379"/>
      <c r="N936" s="379"/>
    </row>
    <row r="937" spans="1:14" s="59" customFormat="1" ht="12.75" customHeight="1">
      <c r="A937" s="88"/>
      <c r="B937" s="95"/>
      <c r="C937" s="96">
        <v>4270</v>
      </c>
      <c r="D937" s="97" t="s">
        <v>27</v>
      </c>
      <c r="E937" s="100">
        <v>38928.12</v>
      </c>
      <c r="F937" s="99">
        <v>54850</v>
      </c>
      <c r="G937" s="99">
        <v>40642</v>
      </c>
      <c r="H937" s="100">
        <v>40642.2</v>
      </c>
      <c r="I937" s="465">
        <f t="shared" si="83"/>
        <v>100.00049210176665</v>
      </c>
      <c r="J937" s="238">
        <f t="shared" si="84"/>
        <v>104.40319234527635</v>
      </c>
      <c r="K937" s="398"/>
      <c r="L937" s="379"/>
      <c r="M937" s="379"/>
      <c r="N937" s="379"/>
    </row>
    <row r="938" spans="1:14" s="59" customFormat="1" ht="12.75" customHeight="1">
      <c r="A938" s="88"/>
      <c r="B938" s="95"/>
      <c r="C938" s="96">
        <v>4280</v>
      </c>
      <c r="D938" s="97" t="s">
        <v>187</v>
      </c>
      <c r="E938" s="100">
        <v>2292</v>
      </c>
      <c r="F938" s="99">
        <v>2100</v>
      </c>
      <c r="G938" s="99">
        <v>2000</v>
      </c>
      <c r="H938" s="100">
        <v>2000</v>
      </c>
      <c r="I938" s="465">
        <f t="shared" si="83"/>
        <v>100</v>
      </c>
      <c r="J938" s="238">
        <f t="shared" si="84"/>
        <v>87.26003490401396</v>
      </c>
      <c r="K938" s="385"/>
      <c r="L938" s="379"/>
      <c r="M938" s="379"/>
      <c r="N938" s="379"/>
    </row>
    <row r="939" spans="1:14" s="59" customFormat="1" ht="12.75" customHeight="1">
      <c r="A939" s="88"/>
      <c r="B939" s="95"/>
      <c r="C939" s="192">
        <v>4300</v>
      </c>
      <c r="D939" s="129" t="s">
        <v>10</v>
      </c>
      <c r="E939" s="100">
        <v>82630.68</v>
      </c>
      <c r="F939" s="252">
        <v>92000</v>
      </c>
      <c r="G939" s="252">
        <v>101118</v>
      </c>
      <c r="H939" s="100">
        <v>101118.23</v>
      </c>
      <c r="I939" s="465">
        <f t="shared" si="83"/>
        <v>100.00022745703039</v>
      </c>
      <c r="J939" s="238">
        <f t="shared" si="84"/>
        <v>122.37371155604674</v>
      </c>
      <c r="K939" s="379"/>
      <c r="L939" s="379"/>
      <c r="M939" s="379"/>
      <c r="N939" s="379"/>
    </row>
    <row r="940" spans="1:14" s="59" customFormat="1" ht="12.75" customHeight="1">
      <c r="A940" s="88"/>
      <c r="B940" s="95"/>
      <c r="C940" s="96">
        <v>4360</v>
      </c>
      <c r="D940" s="58" t="s">
        <v>333</v>
      </c>
      <c r="E940" s="100">
        <v>2768.14</v>
      </c>
      <c r="F940" s="99">
        <v>3060</v>
      </c>
      <c r="G940" s="99">
        <v>3132</v>
      </c>
      <c r="H940" s="100">
        <v>3132.37</v>
      </c>
      <c r="I940" s="465">
        <f>H940/G940*100</f>
        <v>100.01181353767561</v>
      </c>
      <c r="J940" s="238">
        <f t="shared" si="84"/>
        <v>113.15793276351629</v>
      </c>
      <c r="K940" s="379"/>
      <c r="L940" s="379"/>
      <c r="M940" s="379"/>
      <c r="N940" s="379"/>
    </row>
    <row r="941" spans="1:14" s="59" customFormat="1" ht="12.75" customHeight="1">
      <c r="A941" s="88"/>
      <c r="B941" s="95"/>
      <c r="C941" s="96">
        <v>4410</v>
      </c>
      <c r="D941" s="97" t="s">
        <v>16</v>
      </c>
      <c r="E941" s="100">
        <v>256.76</v>
      </c>
      <c r="F941" s="99">
        <v>400</v>
      </c>
      <c r="G941" s="99">
        <v>210</v>
      </c>
      <c r="H941" s="100">
        <v>210</v>
      </c>
      <c r="I941" s="465">
        <f t="shared" si="83"/>
        <v>100</v>
      </c>
      <c r="J941" s="238">
        <f t="shared" si="84"/>
        <v>81.78844056706652</v>
      </c>
      <c r="K941" s="379"/>
      <c r="L941" s="379"/>
      <c r="M941" s="379"/>
      <c r="N941" s="379"/>
    </row>
    <row r="942" spans="1:14" s="59" customFormat="1" ht="12.75" customHeight="1">
      <c r="A942" s="88"/>
      <c r="B942" s="95"/>
      <c r="C942" s="96">
        <v>4430</v>
      </c>
      <c r="D942" s="97" t="s">
        <v>28</v>
      </c>
      <c r="E942" s="100">
        <v>4959</v>
      </c>
      <c r="F942" s="99">
        <v>5100</v>
      </c>
      <c r="G942" s="99">
        <v>5427</v>
      </c>
      <c r="H942" s="100">
        <v>5426.5</v>
      </c>
      <c r="I942" s="465">
        <f t="shared" si="83"/>
        <v>99.9907868067072</v>
      </c>
      <c r="J942" s="238">
        <f t="shared" si="84"/>
        <v>109.42730389191368</v>
      </c>
      <c r="K942" s="379"/>
      <c r="L942" s="379"/>
      <c r="M942" s="379"/>
      <c r="N942" s="379"/>
    </row>
    <row r="943" spans="1:14" s="59" customFormat="1" ht="12.75" customHeight="1">
      <c r="A943" s="88"/>
      <c r="B943" s="95"/>
      <c r="C943" s="96">
        <v>4440</v>
      </c>
      <c r="D943" s="97" t="s">
        <v>17</v>
      </c>
      <c r="E943" s="100">
        <v>63909</v>
      </c>
      <c r="F943" s="99">
        <v>62425</v>
      </c>
      <c r="G943" s="99">
        <v>62050</v>
      </c>
      <c r="H943" s="100">
        <v>62050</v>
      </c>
      <c r="I943" s="465">
        <f t="shared" si="83"/>
        <v>100</v>
      </c>
      <c r="J943" s="238">
        <f t="shared" si="84"/>
        <v>97.09117651660955</v>
      </c>
      <c r="K943" s="379"/>
      <c r="L943" s="379"/>
      <c r="M943" s="379"/>
      <c r="N943" s="379"/>
    </row>
    <row r="944" spans="1:14" s="59" customFormat="1" ht="12.75" customHeight="1">
      <c r="A944" s="88"/>
      <c r="B944" s="95"/>
      <c r="C944" s="192">
        <v>4520</v>
      </c>
      <c r="D944" s="129" t="s">
        <v>73</v>
      </c>
      <c r="E944" s="100">
        <v>915.09</v>
      </c>
      <c r="F944" s="252">
        <v>915</v>
      </c>
      <c r="G944" s="252">
        <v>915</v>
      </c>
      <c r="H944" s="100">
        <v>915.09</v>
      </c>
      <c r="I944" s="465">
        <f t="shared" si="83"/>
        <v>100.00983606557377</v>
      </c>
      <c r="J944" s="238">
        <f t="shared" si="84"/>
        <v>100</v>
      </c>
      <c r="K944" s="379"/>
      <c r="L944" s="379"/>
      <c r="M944" s="379"/>
      <c r="N944" s="379"/>
    </row>
    <row r="945" spans="1:14" s="59" customFormat="1" ht="12.75" customHeight="1">
      <c r="A945" s="88"/>
      <c r="B945" s="95"/>
      <c r="C945" s="192">
        <v>4530</v>
      </c>
      <c r="D945" s="129" t="s">
        <v>384</v>
      </c>
      <c r="E945" s="100">
        <v>11.34</v>
      </c>
      <c r="F945" s="252">
        <v>0</v>
      </c>
      <c r="G945" s="252">
        <v>54</v>
      </c>
      <c r="H945" s="100">
        <v>54.01</v>
      </c>
      <c r="I945" s="465">
        <f t="shared" si="83"/>
        <v>100.0185185185185</v>
      </c>
      <c r="J945" s="238">
        <f t="shared" si="84"/>
        <v>476.27865961199296</v>
      </c>
      <c r="K945" s="379"/>
      <c r="L945" s="379"/>
      <c r="M945" s="379"/>
      <c r="N945" s="379"/>
    </row>
    <row r="946" spans="1:14" s="59" customFormat="1" ht="12.75" customHeight="1">
      <c r="A946" s="88"/>
      <c r="B946" s="95"/>
      <c r="C946" s="96">
        <v>4700</v>
      </c>
      <c r="D946" s="97" t="s">
        <v>145</v>
      </c>
      <c r="E946" s="100">
        <v>3190</v>
      </c>
      <c r="F946" s="99">
        <v>4000</v>
      </c>
      <c r="G946" s="99">
        <v>3560</v>
      </c>
      <c r="H946" s="100">
        <v>3559.53</v>
      </c>
      <c r="I946" s="465">
        <f t="shared" si="83"/>
        <v>99.986797752809</v>
      </c>
      <c r="J946" s="238">
        <f t="shared" si="84"/>
        <v>111.58401253918495</v>
      </c>
      <c r="K946" s="379"/>
      <c r="L946" s="379"/>
      <c r="M946" s="379"/>
      <c r="N946" s="379"/>
    </row>
    <row r="947" spans="1:14" s="59" customFormat="1" ht="12.75" customHeight="1">
      <c r="A947" s="88"/>
      <c r="B947" s="95"/>
      <c r="C947" s="96">
        <v>6060</v>
      </c>
      <c r="D947" s="97" t="s">
        <v>247</v>
      </c>
      <c r="E947" s="100">
        <v>0</v>
      </c>
      <c r="F947" s="99">
        <v>0</v>
      </c>
      <c r="G947" s="99">
        <v>26322</v>
      </c>
      <c r="H947" s="100">
        <v>26322</v>
      </c>
      <c r="I947" s="465">
        <f>H947/G947*100</f>
        <v>100</v>
      </c>
      <c r="J947" s="238">
        <v>0</v>
      </c>
      <c r="K947" s="379"/>
      <c r="L947" s="379"/>
      <c r="M947" s="379"/>
      <c r="N947" s="379"/>
    </row>
    <row r="948" spans="1:14" s="59" customFormat="1" ht="12.75" customHeight="1">
      <c r="A948" s="393"/>
      <c r="B948" s="400"/>
      <c r="C948" s="391"/>
      <c r="D948" s="124" t="s">
        <v>74</v>
      </c>
      <c r="E948" s="199">
        <f>SUM(E949:E959)+SUM(E970:E976)+SUM(E966:E968)</f>
        <v>4337339</v>
      </c>
      <c r="F948" s="228">
        <f>SUM(F949:F959)+SUM(F970:F976)+F966+F967+F968+F969</f>
        <v>4015885</v>
      </c>
      <c r="G948" s="228">
        <f>SUM(G949:G959)+SUM(G970:G976)+G966+G967+G968</f>
        <v>4458714</v>
      </c>
      <c r="H948" s="199">
        <f>SUM(H949:H959)+SUM(H970:H976)+H966+H967+H968+H969</f>
        <v>4458714</v>
      </c>
      <c r="I948" s="527">
        <f t="shared" si="83"/>
        <v>100</v>
      </c>
      <c r="J948" s="234">
        <f>H948/E948*100</f>
        <v>102.79837476388171</v>
      </c>
      <c r="K948" s="379"/>
      <c r="L948" s="379"/>
      <c r="M948" s="379"/>
      <c r="N948" s="379"/>
    </row>
    <row r="949" spans="1:14" s="59" customFormat="1" ht="12.75" customHeight="1">
      <c r="A949" s="393"/>
      <c r="B949" s="400"/>
      <c r="C949" s="96">
        <v>3020</v>
      </c>
      <c r="D949" s="97" t="s">
        <v>154</v>
      </c>
      <c r="E949" s="100">
        <v>20491.96</v>
      </c>
      <c r="F949" s="99">
        <v>20000</v>
      </c>
      <c r="G949" s="99">
        <v>19188</v>
      </c>
      <c r="H949" s="100">
        <v>19188.43</v>
      </c>
      <c r="I949" s="465">
        <f t="shared" si="83"/>
        <v>100.0022409839483</v>
      </c>
      <c r="J949" s="242">
        <f aca="true" t="shared" si="85" ref="J949:J956">H949/E949*100</f>
        <v>93.63882225028743</v>
      </c>
      <c r="K949" s="398"/>
      <c r="L949" s="379"/>
      <c r="M949" s="379"/>
      <c r="N949" s="379"/>
    </row>
    <row r="950" spans="1:14" s="59" customFormat="1" ht="12.75" customHeight="1">
      <c r="A950" s="88"/>
      <c r="B950" s="95"/>
      <c r="C950" s="96">
        <v>4010</v>
      </c>
      <c r="D950" s="97" t="s">
        <v>11</v>
      </c>
      <c r="E950" s="100">
        <v>2265554.18</v>
      </c>
      <c r="F950" s="99">
        <v>2214040</v>
      </c>
      <c r="G950" s="99">
        <v>2400960</v>
      </c>
      <c r="H950" s="100">
        <v>2400959.57</v>
      </c>
      <c r="I950" s="465">
        <f t="shared" si="83"/>
        <v>99.99998209049713</v>
      </c>
      <c r="J950" s="242">
        <f t="shared" si="85"/>
        <v>105.97670058810951</v>
      </c>
      <c r="K950" s="385"/>
      <c r="L950" s="379"/>
      <c r="M950" s="379"/>
      <c r="N950" s="379"/>
    </row>
    <row r="951" spans="1:14" s="59" customFormat="1" ht="12.75" customHeight="1">
      <c r="A951" s="88"/>
      <c r="B951" s="95"/>
      <c r="C951" s="96">
        <v>4040</v>
      </c>
      <c r="D951" s="97" t="s">
        <v>12</v>
      </c>
      <c r="E951" s="100">
        <v>151219.06</v>
      </c>
      <c r="F951" s="99">
        <v>181393</v>
      </c>
      <c r="G951" s="99">
        <v>160348</v>
      </c>
      <c r="H951" s="100">
        <v>160347.59</v>
      </c>
      <c r="I951" s="465">
        <f t="shared" si="83"/>
        <v>99.99974430613415</v>
      </c>
      <c r="J951" s="242">
        <f t="shared" si="85"/>
        <v>106.03662659984793</v>
      </c>
      <c r="K951" s="379"/>
      <c r="L951" s="379"/>
      <c r="M951" s="379"/>
      <c r="N951" s="379"/>
    </row>
    <row r="952" spans="1:14" s="59" customFormat="1" ht="12.75" customHeight="1">
      <c r="A952" s="88"/>
      <c r="B952" s="95"/>
      <c r="C952" s="96">
        <v>4110</v>
      </c>
      <c r="D952" s="97" t="s">
        <v>13</v>
      </c>
      <c r="E952" s="100">
        <v>428286.53</v>
      </c>
      <c r="F952" s="99">
        <v>409400</v>
      </c>
      <c r="G952" s="99">
        <v>465103</v>
      </c>
      <c r="H952" s="100">
        <v>465103.19</v>
      </c>
      <c r="I952" s="465">
        <f t="shared" si="83"/>
        <v>100.00004085116629</v>
      </c>
      <c r="J952" s="242">
        <f t="shared" si="85"/>
        <v>108.5962684840917</v>
      </c>
      <c r="K952" s="398"/>
      <c r="L952" s="379"/>
      <c r="M952" s="379"/>
      <c r="N952" s="379"/>
    </row>
    <row r="953" spans="1:14" s="59" customFormat="1" ht="12.75" customHeight="1">
      <c r="A953" s="88"/>
      <c r="B953" s="95"/>
      <c r="C953" s="96">
        <v>4120</v>
      </c>
      <c r="D953" s="97" t="s">
        <v>14</v>
      </c>
      <c r="E953" s="100">
        <v>40047.51</v>
      </c>
      <c r="F953" s="99">
        <v>51728</v>
      </c>
      <c r="G953" s="99">
        <v>42192</v>
      </c>
      <c r="H953" s="100">
        <v>42192.2</v>
      </c>
      <c r="I953" s="465">
        <f t="shared" si="83"/>
        <v>100.00047402351156</v>
      </c>
      <c r="J953" s="242">
        <f t="shared" si="85"/>
        <v>105.35536416621156</v>
      </c>
      <c r="K953" s="385"/>
      <c r="L953" s="379"/>
      <c r="M953" s="379"/>
      <c r="N953" s="379"/>
    </row>
    <row r="954" spans="1:14" s="59" customFormat="1" ht="12.75" customHeight="1">
      <c r="A954" s="88"/>
      <c r="B954" s="95"/>
      <c r="C954" s="96">
        <v>4170</v>
      </c>
      <c r="D954" s="97" t="s">
        <v>107</v>
      </c>
      <c r="E954" s="100">
        <v>57656</v>
      </c>
      <c r="F954" s="99">
        <v>69960</v>
      </c>
      <c r="G954" s="99">
        <v>98209</v>
      </c>
      <c r="H954" s="100">
        <v>98208.7</v>
      </c>
      <c r="I954" s="465">
        <f t="shared" si="83"/>
        <v>99.99969452901465</v>
      </c>
      <c r="J954" s="242">
        <f t="shared" si="85"/>
        <v>170.33561121132232</v>
      </c>
      <c r="K954" s="398"/>
      <c r="L954" s="379"/>
      <c r="M954" s="379"/>
      <c r="N954" s="379"/>
    </row>
    <row r="955" spans="1:14" s="59" customFormat="1" ht="12.75" customHeight="1">
      <c r="A955" s="88"/>
      <c r="B955" s="95"/>
      <c r="C955" s="96">
        <v>4210</v>
      </c>
      <c r="D955" s="97" t="s">
        <v>7</v>
      </c>
      <c r="E955" s="100">
        <v>457363.62</v>
      </c>
      <c r="F955" s="99">
        <v>190366</v>
      </c>
      <c r="G955" s="99">
        <v>433949</v>
      </c>
      <c r="H955" s="100">
        <v>433949.75</v>
      </c>
      <c r="I955" s="465">
        <f t="shared" si="83"/>
        <v>100.0001728313696</v>
      </c>
      <c r="J955" s="242">
        <f t="shared" si="85"/>
        <v>94.88068814917986</v>
      </c>
      <c r="K955" s="550"/>
      <c r="L955" s="379"/>
      <c r="M955" s="379"/>
      <c r="N955" s="379"/>
    </row>
    <row r="956" spans="1:14" s="59" customFormat="1" ht="12.75" customHeight="1">
      <c r="A956" s="88"/>
      <c r="B956" s="95"/>
      <c r="C956" s="96">
        <v>4220</v>
      </c>
      <c r="D956" s="97" t="s">
        <v>49</v>
      </c>
      <c r="E956" s="100">
        <v>289000</v>
      </c>
      <c r="F956" s="99">
        <v>290000</v>
      </c>
      <c r="G956" s="99">
        <v>290000</v>
      </c>
      <c r="H956" s="100">
        <v>290000</v>
      </c>
      <c r="I956" s="465">
        <f t="shared" si="83"/>
        <v>100</v>
      </c>
      <c r="J956" s="242">
        <f t="shared" si="85"/>
        <v>100.34602076124568</v>
      </c>
      <c r="K956" s="550"/>
      <c r="L956" s="379"/>
      <c r="M956" s="379"/>
      <c r="N956" s="379"/>
    </row>
    <row r="957" spans="1:14" s="59" customFormat="1" ht="12.75" customHeight="1">
      <c r="A957" s="395"/>
      <c r="B957" s="561"/>
      <c r="C957" s="96">
        <v>4230</v>
      </c>
      <c r="D957" s="97" t="s">
        <v>514</v>
      </c>
      <c r="E957" s="100">
        <v>24377.95</v>
      </c>
      <c r="F957" s="99">
        <v>20000</v>
      </c>
      <c r="G957" s="99">
        <v>15291</v>
      </c>
      <c r="H957" s="100">
        <v>15291.2</v>
      </c>
      <c r="I957" s="465">
        <f>H957/G957*100</f>
        <v>100.0013079589301</v>
      </c>
      <c r="J957" s="242">
        <f>H957/E957*100</f>
        <v>62.725536806827485</v>
      </c>
      <c r="K957" s="550"/>
      <c r="L957" s="379"/>
      <c r="M957" s="379"/>
      <c r="N957" s="379"/>
    </row>
    <row r="958" spans="1:14" s="59" customFormat="1" ht="12.75" customHeight="1">
      <c r="A958" s="395"/>
      <c r="B958" s="561"/>
      <c r="C958" s="96">
        <v>4260</v>
      </c>
      <c r="D958" s="97" t="s">
        <v>15</v>
      </c>
      <c r="E958" s="100">
        <v>148502.13</v>
      </c>
      <c r="F958" s="99">
        <v>157983</v>
      </c>
      <c r="G958" s="99">
        <v>99727</v>
      </c>
      <c r="H958" s="100">
        <v>99727.01</v>
      </c>
      <c r="I958" s="465">
        <f>H958/G958*100</f>
        <v>100.00001002737473</v>
      </c>
      <c r="J958" s="242">
        <f>H958/E958*100</f>
        <v>67.15527245299444</v>
      </c>
      <c r="K958" s="550"/>
      <c r="L958" s="379"/>
      <c r="M958" s="379"/>
      <c r="N958" s="379"/>
    </row>
    <row r="959" spans="1:14" s="59" customFormat="1" ht="12.75" customHeight="1">
      <c r="A959" s="129"/>
      <c r="B959" s="192"/>
      <c r="C959" s="192">
        <v>4270</v>
      </c>
      <c r="D959" s="129" t="s">
        <v>27</v>
      </c>
      <c r="E959" s="251">
        <v>66550.8</v>
      </c>
      <c r="F959" s="252">
        <v>40000</v>
      </c>
      <c r="G959" s="252">
        <v>57951</v>
      </c>
      <c r="H959" s="251">
        <v>57950.54</v>
      </c>
      <c r="I959" s="529">
        <f>H959/G959*100</f>
        <v>99.99920622594951</v>
      </c>
      <c r="J959" s="536">
        <f>H959/E959*100</f>
        <v>87.07715008685093</v>
      </c>
      <c r="K959" s="550"/>
      <c r="L959" s="379"/>
      <c r="M959" s="379"/>
      <c r="N959" s="379"/>
    </row>
    <row r="960" spans="1:14" s="59" customFormat="1" ht="12.75" customHeight="1">
      <c r="A960" s="128"/>
      <c r="B960" s="128"/>
      <c r="C960" s="128"/>
      <c r="D960" s="128"/>
      <c r="E960" s="131" t="s">
        <v>483</v>
      </c>
      <c r="F960" s="130"/>
      <c r="G960" s="130"/>
      <c r="H960" s="131"/>
      <c r="I960" s="307"/>
      <c r="J960" s="307"/>
      <c r="K960" s="379"/>
      <c r="L960" s="379"/>
      <c r="M960" s="379"/>
      <c r="N960" s="379"/>
    </row>
    <row r="961" spans="1:14" s="59" customFormat="1" ht="12.75" customHeight="1">
      <c r="A961" s="128"/>
      <c r="B961" s="128"/>
      <c r="C961" s="128"/>
      <c r="D961" s="128"/>
      <c r="E961" s="131"/>
      <c r="F961" s="130"/>
      <c r="G961" s="130"/>
      <c r="H961" s="131"/>
      <c r="I961" s="307"/>
      <c r="J961" s="307"/>
      <c r="K961" s="379"/>
      <c r="L961" s="379"/>
      <c r="M961" s="379"/>
      <c r="N961" s="379"/>
    </row>
    <row r="962" spans="1:14" s="59" customFormat="1" ht="12.75" customHeight="1">
      <c r="A962" s="340"/>
      <c r="B962" s="341"/>
      <c r="C962" s="340"/>
      <c r="D962" s="342"/>
      <c r="E962" s="65" t="s">
        <v>3</v>
      </c>
      <c r="F962" s="343" t="s">
        <v>97</v>
      </c>
      <c r="G962" s="344" t="s">
        <v>98</v>
      </c>
      <c r="H962" s="65" t="s">
        <v>3</v>
      </c>
      <c r="I962" s="345" t="s">
        <v>273</v>
      </c>
      <c r="J962" s="346"/>
      <c r="K962" s="379"/>
      <c r="L962" s="379"/>
      <c r="M962" s="379"/>
      <c r="N962" s="379"/>
    </row>
    <row r="963" spans="1:14" s="59" customFormat="1" ht="12.75" customHeight="1">
      <c r="A963" s="347" t="s">
        <v>94</v>
      </c>
      <c r="B963" s="211" t="s">
        <v>95</v>
      </c>
      <c r="C963" s="347" t="s">
        <v>4</v>
      </c>
      <c r="D963" s="348" t="s">
        <v>96</v>
      </c>
      <c r="E963" s="69" t="s">
        <v>357</v>
      </c>
      <c r="F963" s="349" t="s">
        <v>99</v>
      </c>
      <c r="G963" s="350" t="s">
        <v>100</v>
      </c>
      <c r="H963" s="69" t="s">
        <v>407</v>
      </c>
      <c r="I963" s="351"/>
      <c r="J963" s="352"/>
      <c r="K963" s="379"/>
      <c r="L963" s="379"/>
      <c r="M963" s="379"/>
      <c r="N963" s="379"/>
    </row>
    <row r="964" spans="1:14" s="59" customFormat="1" ht="12.75" customHeight="1">
      <c r="A964" s="353"/>
      <c r="B964" s="354"/>
      <c r="C964" s="353"/>
      <c r="D964" s="355"/>
      <c r="E964" s="73"/>
      <c r="F964" s="356" t="s">
        <v>407</v>
      </c>
      <c r="G964" s="357" t="s">
        <v>101</v>
      </c>
      <c r="H964" s="73"/>
      <c r="I964" s="358" t="s">
        <v>102</v>
      </c>
      <c r="J964" s="359" t="s">
        <v>103</v>
      </c>
      <c r="K964" s="379"/>
      <c r="L964" s="379"/>
      <c r="M964" s="379"/>
      <c r="N964" s="379"/>
    </row>
    <row r="965" spans="1:14" s="59" customFormat="1" ht="12.75" customHeight="1">
      <c r="A965" s="74">
        <v>1</v>
      </c>
      <c r="B965" s="74">
        <v>2</v>
      </c>
      <c r="C965" s="75">
        <v>3</v>
      </c>
      <c r="D965" s="75">
        <v>4</v>
      </c>
      <c r="E965" s="360">
        <v>5</v>
      </c>
      <c r="F965" s="360">
        <v>6</v>
      </c>
      <c r="G965" s="360">
        <v>7</v>
      </c>
      <c r="H965" s="361">
        <v>8</v>
      </c>
      <c r="I965" s="362">
        <v>9</v>
      </c>
      <c r="J965" s="363">
        <v>10</v>
      </c>
      <c r="K965" s="379"/>
      <c r="L965" s="379"/>
      <c r="M965" s="379"/>
      <c r="N965" s="379"/>
    </row>
    <row r="966" spans="1:14" s="59" customFormat="1" ht="12.75" customHeight="1">
      <c r="A966" s="58"/>
      <c r="B966" s="218"/>
      <c r="C966" s="96">
        <v>4280</v>
      </c>
      <c r="D966" s="97" t="s">
        <v>87</v>
      </c>
      <c r="E966" s="100">
        <v>1518</v>
      </c>
      <c r="F966" s="99">
        <v>3000</v>
      </c>
      <c r="G966" s="99">
        <v>1705</v>
      </c>
      <c r="H966" s="100">
        <v>1705</v>
      </c>
      <c r="I966" s="465">
        <f>H966/G966*100</f>
        <v>100</v>
      </c>
      <c r="J966" s="536">
        <f>H966/E966*100</f>
        <v>112.31884057971016</v>
      </c>
      <c r="K966" s="379"/>
      <c r="L966" s="379"/>
      <c r="M966" s="379"/>
      <c r="N966" s="379"/>
    </row>
    <row r="967" spans="1:14" s="59" customFormat="1" ht="12.75" customHeight="1">
      <c r="A967" s="88"/>
      <c r="B967" s="95"/>
      <c r="C967" s="96">
        <v>4300</v>
      </c>
      <c r="D967" s="97" t="s">
        <v>10</v>
      </c>
      <c r="E967" s="100">
        <v>253458.89</v>
      </c>
      <c r="F967" s="99">
        <v>240000</v>
      </c>
      <c r="G967" s="99">
        <v>255795</v>
      </c>
      <c r="H967" s="100">
        <v>255794.69</v>
      </c>
      <c r="I967" s="465">
        <f>H967/G967*100</f>
        <v>99.99987880920268</v>
      </c>
      <c r="J967" s="536">
        <f>H967/E967*100</f>
        <v>100.92156956893483</v>
      </c>
      <c r="K967" s="379"/>
      <c r="L967" s="379"/>
      <c r="M967" s="379"/>
      <c r="N967" s="379"/>
    </row>
    <row r="968" spans="1:14" s="59" customFormat="1" ht="12.75" customHeight="1">
      <c r="A968" s="88"/>
      <c r="B968" s="95"/>
      <c r="C968" s="96">
        <v>4360</v>
      </c>
      <c r="D968" s="58" t="s">
        <v>334</v>
      </c>
      <c r="E968" s="100">
        <v>7439.34</v>
      </c>
      <c r="F968" s="99">
        <v>10000</v>
      </c>
      <c r="G968" s="99">
        <v>9120</v>
      </c>
      <c r="H968" s="100">
        <v>9120.05</v>
      </c>
      <c r="I968" s="465">
        <f>H968/G968*100</f>
        <v>100.00054824561401</v>
      </c>
      <c r="J968" s="536">
        <f>H968/E968*100</f>
        <v>122.59219231813574</v>
      </c>
      <c r="K968" s="379"/>
      <c r="L968" s="379"/>
      <c r="M968" s="379"/>
      <c r="N968" s="379"/>
    </row>
    <row r="969" spans="1:14" s="59" customFormat="1" ht="12.75" customHeight="1">
      <c r="A969" s="88"/>
      <c r="B969" s="95"/>
      <c r="C969" s="96">
        <v>4410</v>
      </c>
      <c r="D969" s="97" t="s">
        <v>16</v>
      </c>
      <c r="E969" s="100">
        <v>0</v>
      </c>
      <c r="F969" s="99">
        <v>1000</v>
      </c>
      <c r="G969" s="99">
        <v>0</v>
      </c>
      <c r="H969" s="100">
        <v>0</v>
      </c>
      <c r="I969" s="465">
        <v>0</v>
      </c>
      <c r="J969" s="536">
        <v>0</v>
      </c>
      <c r="K969" s="379"/>
      <c r="L969" s="379"/>
      <c r="M969" s="379"/>
      <c r="N969" s="379"/>
    </row>
    <row r="970" spans="1:14" s="59" customFormat="1" ht="12.75" customHeight="1">
      <c r="A970" s="88"/>
      <c r="B970" s="95"/>
      <c r="C970" s="96">
        <v>4430</v>
      </c>
      <c r="D970" s="97" t="s">
        <v>28</v>
      </c>
      <c r="E970" s="100">
        <v>6579.5</v>
      </c>
      <c r="F970" s="99">
        <v>10000</v>
      </c>
      <c r="G970" s="99">
        <v>7102</v>
      </c>
      <c r="H970" s="100">
        <v>7102</v>
      </c>
      <c r="I970" s="465">
        <f aca="true" t="shared" si="86" ref="I970:I975">H970/G970*100</f>
        <v>100</v>
      </c>
      <c r="J970" s="536">
        <f>H970/E970*100</f>
        <v>107.94133292803406</v>
      </c>
      <c r="K970" s="379"/>
      <c r="L970" s="379"/>
      <c r="M970" s="379"/>
      <c r="N970" s="379"/>
    </row>
    <row r="971" spans="1:14" s="59" customFormat="1" ht="12.75" customHeight="1">
      <c r="A971" s="88"/>
      <c r="B971" s="95"/>
      <c r="C971" s="96">
        <v>4440</v>
      </c>
      <c r="D971" s="97" t="s">
        <v>17</v>
      </c>
      <c r="E971" s="100">
        <v>98410</v>
      </c>
      <c r="F971" s="99">
        <v>98015</v>
      </c>
      <c r="G971" s="99">
        <v>96434</v>
      </c>
      <c r="H971" s="100">
        <v>96434</v>
      </c>
      <c r="I971" s="465">
        <f t="shared" si="86"/>
        <v>100</v>
      </c>
      <c r="J971" s="536">
        <f>H971/E971*100</f>
        <v>97.99207397622193</v>
      </c>
      <c r="K971" s="379"/>
      <c r="L971" s="379"/>
      <c r="M971" s="379"/>
      <c r="N971" s="379"/>
    </row>
    <row r="972" spans="1:14" s="59" customFormat="1" ht="12.75" customHeight="1">
      <c r="A972" s="88"/>
      <c r="B972" s="95"/>
      <c r="C972" s="96">
        <v>4500</v>
      </c>
      <c r="D972" s="97" t="s">
        <v>385</v>
      </c>
      <c r="E972" s="100">
        <v>2145</v>
      </c>
      <c r="F972" s="99">
        <v>3000</v>
      </c>
      <c r="G972" s="99">
        <v>2147</v>
      </c>
      <c r="H972" s="100">
        <v>2147</v>
      </c>
      <c r="I972" s="465">
        <f t="shared" si="86"/>
        <v>100</v>
      </c>
      <c r="J972" s="536">
        <f>H972/E972*100</f>
        <v>100.0932400932401</v>
      </c>
      <c r="K972" s="379"/>
      <c r="L972" s="379"/>
      <c r="M972" s="379"/>
      <c r="N972" s="379"/>
    </row>
    <row r="973" spans="1:14" s="59" customFormat="1" ht="12.75" customHeight="1">
      <c r="A973" s="88"/>
      <c r="B973" s="95"/>
      <c r="C973" s="96">
        <v>4520</v>
      </c>
      <c r="D973" s="97" t="s">
        <v>73</v>
      </c>
      <c r="E973" s="100">
        <v>652.98</v>
      </c>
      <c r="F973" s="99">
        <v>1000</v>
      </c>
      <c r="G973" s="99">
        <v>653</v>
      </c>
      <c r="H973" s="100">
        <v>652.98</v>
      </c>
      <c r="I973" s="465">
        <f t="shared" si="86"/>
        <v>99.99693721286371</v>
      </c>
      <c r="J973" s="536">
        <f>H973/E973*100</f>
        <v>100</v>
      </c>
      <c r="K973" s="379"/>
      <c r="L973" s="379"/>
      <c r="M973" s="379"/>
      <c r="N973" s="379"/>
    </row>
    <row r="974" spans="1:14" s="59" customFormat="1" ht="12.75" customHeight="1">
      <c r="A974" s="88"/>
      <c r="B974" s="95"/>
      <c r="C974" s="96">
        <v>4530</v>
      </c>
      <c r="D974" s="97"/>
      <c r="E974" s="100">
        <v>0</v>
      </c>
      <c r="F974" s="99">
        <v>0</v>
      </c>
      <c r="G974" s="99">
        <v>11</v>
      </c>
      <c r="H974" s="100">
        <v>11.1</v>
      </c>
      <c r="I974" s="465">
        <f t="shared" si="86"/>
        <v>100.9090909090909</v>
      </c>
      <c r="J974" s="536">
        <v>0</v>
      </c>
      <c r="K974" s="379"/>
      <c r="L974" s="379"/>
      <c r="M974" s="379"/>
      <c r="N974" s="379"/>
    </row>
    <row r="975" spans="1:14" s="59" customFormat="1" ht="12.75" customHeight="1">
      <c r="A975" s="88"/>
      <c r="B975" s="95"/>
      <c r="C975" s="96">
        <v>4700</v>
      </c>
      <c r="D975" s="97" t="s">
        <v>145</v>
      </c>
      <c r="E975" s="100">
        <v>4555.55</v>
      </c>
      <c r="F975" s="99">
        <v>5000</v>
      </c>
      <c r="G975" s="99">
        <v>2829</v>
      </c>
      <c r="H975" s="100">
        <v>2829</v>
      </c>
      <c r="I975" s="465">
        <f t="shared" si="86"/>
        <v>100</v>
      </c>
      <c r="J975" s="536">
        <f>H975/E975*100</f>
        <v>62.10007573179968</v>
      </c>
      <c r="K975" s="379"/>
      <c r="L975" s="379"/>
      <c r="M975" s="379"/>
      <c r="N975" s="379"/>
    </row>
    <row r="976" spans="1:14" s="59" customFormat="1" ht="12.75" customHeight="1">
      <c r="A976" s="88"/>
      <c r="B976" s="192"/>
      <c r="C976" s="96">
        <v>6060</v>
      </c>
      <c r="D976" s="97" t="s">
        <v>247</v>
      </c>
      <c r="E976" s="100">
        <v>13530</v>
      </c>
      <c r="F976" s="99">
        <v>0</v>
      </c>
      <c r="G976" s="99">
        <v>0</v>
      </c>
      <c r="H976" s="100">
        <v>0</v>
      </c>
      <c r="I976" s="465">
        <v>0</v>
      </c>
      <c r="J976" s="536">
        <f>H976/E976*100</f>
        <v>0</v>
      </c>
      <c r="K976" s="398"/>
      <c r="L976" s="379"/>
      <c r="M976" s="379"/>
      <c r="N976" s="379"/>
    </row>
    <row r="977" spans="1:14" s="59" customFormat="1" ht="12.75" customHeight="1">
      <c r="A977" s="88"/>
      <c r="B977" s="89">
        <v>85205</v>
      </c>
      <c r="C977" s="102"/>
      <c r="D977" s="123" t="s">
        <v>188</v>
      </c>
      <c r="E977" s="140"/>
      <c r="F977" s="191"/>
      <c r="G977" s="191"/>
      <c r="H977" s="140"/>
      <c r="I977" s="540"/>
      <c r="J977" s="227"/>
      <c r="K977" s="379"/>
      <c r="L977" s="379"/>
      <c r="M977" s="379"/>
      <c r="N977" s="379"/>
    </row>
    <row r="978" spans="1:14" s="59" customFormat="1" ht="12.75" customHeight="1">
      <c r="A978" s="88"/>
      <c r="B978" s="95"/>
      <c r="C978" s="218"/>
      <c r="D978" s="123" t="s">
        <v>189</v>
      </c>
      <c r="E978" s="140">
        <f>E979</f>
        <v>5922</v>
      </c>
      <c r="F978" s="191">
        <v>0</v>
      </c>
      <c r="G978" s="191">
        <f>G979</f>
        <v>5922</v>
      </c>
      <c r="H978" s="140">
        <f>H979</f>
        <v>5922</v>
      </c>
      <c r="I978" s="540">
        <v>100</v>
      </c>
      <c r="J978" s="227">
        <f>H978/E978*100</f>
        <v>100</v>
      </c>
      <c r="K978" s="379"/>
      <c r="L978" s="379"/>
      <c r="M978" s="379"/>
      <c r="N978" s="379"/>
    </row>
    <row r="979" spans="1:14" s="59" customFormat="1" ht="12.75" customHeight="1">
      <c r="A979" s="88"/>
      <c r="B979" s="95"/>
      <c r="C979" s="218"/>
      <c r="D979" s="411" t="s">
        <v>168</v>
      </c>
      <c r="E979" s="200">
        <f>E980+E981</f>
        <v>5922</v>
      </c>
      <c r="F979" s="257">
        <v>0</v>
      </c>
      <c r="G979" s="257">
        <f>G981+G980</f>
        <v>5922</v>
      </c>
      <c r="H979" s="200">
        <f>H980+H981</f>
        <v>5922</v>
      </c>
      <c r="I979" s="541">
        <f>H979/G979*100</f>
        <v>100</v>
      </c>
      <c r="J979" s="254">
        <f>H979/E979*100</f>
        <v>100</v>
      </c>
      <c r="K979" s="379"/>
      <c r="L979" s="379"/>
      <c r="M979" s="379"/>
      <c r="N979" s="379"/>
    </row>
    <row r="980" spans="1:14" s="59" customFormat="1" ht="12.75" customHeight="1">
      <c r="A980" s="88"/>
      <c r="B980" s="95"/>
      <c r="C980" s="218">
        <v>4170</v>
      </c>
      <c r="D980" s="97" t="s">
        <v>107</v>
      </c>
      <c r="E980" s="173">
        <v>5220</v>
      </c>
      <c r="F980" s="220">
        <v>0</v>
      </c>
      <c r="G980" s="220">
        <v>5100</v>
      </c>
      <c r="H980" s="173">
        <v>5100</v>
      </c>
      <c r="I980" s="532">
        <f>H980/G980*100</f>
        <v>100</v>
      </c>
      <c r="J980" s="242">
        <f>H980/E980*100</f>
        <v>97.70114942528735</v>
      </c>
      <c r="K980" s="379"/>
      <c r="L980" s="379"/>
      <c r="M980" s="379"/>
      <c r="N980" s="379"/>
    </row>
    <row r="981" spans="1:14" s="59" customFormat="1" ht="12.75" customHeight="1">
      <c r="A981" s="88"/>
      <c r="B981" s="95"/>
      <c r="C981" s="218">
        <v>4210</v>
      </c>
      <c r="D981" s="97" t="s">
        <v>7</v>
      </c>
      <c r="E981" s="173">
        <v>702</v>
      </c>
      <c r="F981" s="220">
        <v>0</v>
      </c>
      <c r="G981" s="220">
        <v>822</v>
      </c>
      <c r="H981" s="173">
        <v>822</v>
      </c>
      <c r="I981" s="532">
        <f>H981/G981*100</f>
        <v>100</v>
      </c>
      <c r="J981" s="242">
        <f>H981/E981*100</f>
        <v>117.0940170940171</v>
      </c>
      <c r="K981" s="379"/>
      <c r="L981" s="379"/>
      <c r="M981" s="379"/>
      <c r="N981" s="379"/>
    </row>
    <row r="982" spans="1:14" s="59" customFormat="1" ht="12.75" customHeight="1">
      <c r="A982" s="104"/>
      <c r="B982" s="102">
        <v>85218</v>
      </c>
      <c r="C982" s="90"/>
      <c r="D982" s="91" t="s">
        <v>76</v>
      </c>
      <c r="E982" s="94">
        <f>E984</f>
        <v>477819.99999999994</v>
      </c>
      <c r="F982" s="93">
        <f>F984</f>
        <v>531200</v>
      </c>
      <c r="G982" s="93">
        <f>G984</f>
        <v>533200</v>
      </c>
      <c r="H982" s="94">
        <f>H984</f>
        <v>533200</v>
      </c>
      <c r="I982" s="464">
        <f aca="true" t="shared" si="87" ref="I982:I989">H982/G982*100</f>
        <v>100</v>
      </c>
      <c r="J982" s="227">
        <f aca="true" t="shared" si="88" ref="J982:J990">H982/E982*100</f>
        <v>111.59013854589597</v>
      </c>
      <c r="K982" s="379"/>
      <c r="L982" s="379"/>
      <c r="M982" s="379"/>
      <c r="N982" s="379"/>
    </row>
    <row r="983" spans="1:14" s="59" customFormat="1" ht="12.75" customHeight="1">
      <c r="A983" s="104"/>
      <c r="B983" s="89"/>
      <c r="C983" s="90"/>
      <c r="D983" s="91" t="s">
        <v>185</v>
      </c>
      <c r="E983" s="94">
        <f>E1000</f>
        <v>5780</v>
      </c>
      <c r="F983" s="93">
        <f>F1000</f>
        <v>0</v>
      </c>
      <c r="G983" s="93">
        <f>G1000</f>
        <v>0</v>
      </c>
      <c r="H983" s="94">
        <f>H1000</f>
        <v>0</v>
      </c>
      <c r="I983" s="464">
        <v>0</v>
      </c>
      <c r="J983" s="227">
        <v>0</v>
      </c>
      <c r="K983" s="379"/>
      <c r="L983" s="379"/>
      <c r="M983" s="379"/>
      <c r="N983" s="379"/>
    </row>
    <row r="984" spans="1:14" s="59" customFormat="1" ht="12.75" customHeight="1">
      <c r="A984" s="104"/>
      <c r="B984" s="89"/>
      <c r="C984" s="412"/>
      <c r="D984" s="124" t="s">
        <v>126</v>
      </c>
      <c r="E984" s="199">
        <f>SUM(E985:E994)+SUM(E995:E999)+E1000</f>
        <v>477819.99999999994</v>
      </c>
      <c r="F984" s="228">
        <f>SUM(F985:F999)+F1000</f>
        <v>531200</v>
      </c>
      <c r="G984" s="228">
        <f>SUM(G985:G999)+G1000</f>
        <v>533200</v>
      </c>
      <c r="H984" s="199">
        <f>SUM(H985:H999)+H1000</f>
        <v>533200</v>
      </c>
      <c r="I984" s="527">
        <f t="shared" si="87"/>
        <v>100</v>
      </c>
      <c r="J984" s="254">
        <f t="shared" si="88"/>
        <v>111.59013854589597</v>
      </c>
      <c r="K984" s="379"/>
      <c r="L984" s="379"/>
      <c r="M984" s="379"/>
      <c r="N984" s="379"/>
    </row>
    <row r="985" spans="1:14" s="59" customFormat="1" ht="12.75" customHeight="1">
      <c r="A985" s="104"/>
      <c r="B985" s="89"/>
      <c r="C985" s="96">
        <v>3020</v>
      </c>
      <c r="D985" s="97" t="s">
        <v>154</v>
      </c>
      <c r="E985" s="100">
        <v>0</v>
      </c>
      <c r="F985" s="99">
        <v>150</v>
      </c>
      <c r="G985" s="99">
        <v>0</v>
      </c>
      <c r="H985" s="100">
        <v>0</v>
      </c>
      <c r="I985" s="465">
        <v>100</v>
      </c>
      <c r="J985" s="242">
        <v>0</v>
      </c>
      <c r="K985" s="398"/>
      <c r="L985" s="379"/>
      <c r="M985" s="379"/>
      <c r="N985" s="379"/>
    </row>
    <row r="986" spans="1:14" s="59" customFormat="1" ht="12.75" customHeight="1">
      <c r="A986" s="88"/>
      <c r="B986" s="95"/>
      <c r="C986" s="96">
        <v>4010</v>
      </c>
      <c r="D986" s="97" t="s">
        <v>11</v>
      </c>
      <c r="E986" s="100">
        <v>322896.17</v>
      </c>
      <c r="F986" s="99">
        <v>367823</v>
      </c>
      <c r="G986" s="99">
        <v>368537</v>
      </c>
      <c r="H986" s="100">
        <v>368537.31</v>
      </c>
      <c r="I986" s="465">
        <f t="shared" si="87"/>
        <v>100.00008411638453</v>
      </c>
      <c r="J986" s="242">
        <f t="shared" si="88"/>
        <v>114.13492764562676</v>
      </c>
      <c r="K986" s="385"/>
      <c r="L986" s="379"/>
      <c r="M986" s="379"/>
      <c r="N986" s="379"/>
    </row>
    <row r="987" spans="1:14" s="59" customFormat="1" ht="12.75" customHeight="1">
      <c r="A987" s="88"/>
      <c r="B987" s="95"/>
      <c r="C987" s="96">
        <v>4040</v>
      </c>
      <c r="D987" s="97" t="s">
        <v>12</v>
      </c>
      <c r="E987" s="100">
        <v>25969.63</v>
      </c>
      <c r="F987" s="99">
        <v>29320</v>
      </c>
      <c r="G987" s="99">
        <v>27641</v>
      </c>
      <c r="H987" s="100">
        <v>27641.49</v>
      </c>
      <c r="I987" s="465">
        <f t="shared" si="87"/>
        <v>100.00177272891719</v>
      </c>
      <c r="J987" s="242">
        <f t="shared" si="88"/>
        <v>106.43775055709304</v>
      </c>
      <c r="K987" s="379"/>
      <c r="L987" s="379"/>
      <c r="M987" s="379"/>
      <c r="N987" s="379"/>
    </row>
    <row r="988" spans="1:14" s="59" customFormat="1" ht="12.75" customHeight="1">
      <c r="A988" s="88"/>
      <c r="B988" s="95"/>
      <c r="C988" s="96">
        <v>4110</v>
      </c>
      <c r="D988" s="97" t="s">
        <v>13</v>
      </c>
      <c r="E988" s="100">
        <v>60109.49</v>
      </c>
      <c r="F988" s="99">
        <v>68387</v>
      </c>
      <c r="G988" s="99">
        <v>71359</v>
      </c>
      <c r="H988" s="100">
        <v>71359.26</v>
      </c>
      <c r="I988" s="465">
        <f t="shared" si="87"/>
        <v>100.00036435488164</v>
      </c>
      <c r="J988" s="242">
        <f t="shared" si="88"/>
        <v>118.71546406399389</v>
      </c>
      <c r="K988" s="385"/>
      <c r="L988" s="379"/>
      <c r="M988" s="379"/>
      <c r="N988" s="379"/>
    </row>
    <row r="989" spans="1:14" s="59" customFormat="1" ht="12.75" customHeight="1">
      <c r="A989" s="88"/>
      <c r="B989" s="95"/>
      <c r="C989" s="96">
        <v>4120</v>
      </c>
      <c r="D989" s="97" t="s">
        <v>14</v>
      </c>
      <c r="E989" s="100">
        <v>6285.94</v>
      </c>
      <c r="F989" s="99">
        <v>9730</v>
      </c>
      <c r="G989" s="99">
        <v>7994</v>
      </c>
      <c r="H989" s="100">
        <v>7993.63</v>
      </c>
      <c r="I989" s="465">
        <f t="shared" si="87"/>
        <v>99.99537152864649</v>
      </c>
      <c r="J989" s="242">
        <f t="shared" si="88"/>
        <v>127.16681991873928</v>
      </c>
      <c r="K989" s="385"/>
      <c r="L989" s="379"/>
      <c r="M989" s="379"/>
      <c r="N989" s="379"/>
    </row>
    <row r="990" spans="1:14" s="59" customFormat="1" ht="12.75" customHeight="1">
      <c r="A990" s="88"/>
      <c r="B990" s="95"/>
      <c r="C990" s="96">
        <v>4170</v>
      </c>
      <c r="D990" s="97" t="s">
        <v>107</v>
      </c>
      <c r="E990" s="100">
        <v>2297.01</v>
      </c>
      <c r="F990" s="99">
        <v>3100</v>
      </c>
      <c r="G990" s="99">
        <v>1850</v>
      </c>
      <c r="H990" s="100">
        <v>1850</v>
      </c>
      <c r="I990" s="465">
        <f>H990/G990*100</f>
        <v>100</v>
      </c>
      <c r="J990" s="242">
        <f t="shared" si="88"/>
        <v>80.53948393781481</v>
      </c>
      <c r="K990" s="385"/>
      <c r="L990" s="379"/>
      <c r="M990" s="379"/>
      <c r="N990" s="379"/>
    </row>
    <row r="991" spans="1:14" s="59" customFormat="1" ht="12.75" customHeight="1">
      <c r="A991" s="88"/>
      <c r="B991" s="95"/>
      <c r="C991" s="96">
        <v>4210</v>
      </c>
      <c r="D991" s="97" t="s">
        <v>7</v>
      </c>
      <c r="E991" s="100">
        <v>5928.99</v>
      </c>
      <c r="F991" s="99">
        <v>6700</v>
      </c>
      <c r="G991" s="99">
        <v>3882</v>
      </c>
      <c r="H991" s="100">
        <v>3881.47</v>
      </c>
      <c r="I991" s="465">
        <f aca="true" t="shared" si="89" ref="I991:I999">H991/G991*100</f>
        <v>99.98634724368881</v>
      </c>
      <c r="J991" s="242">
        <f aca="true" t="shared" si="90" ref="J991:J999">H991/E991*100</f>
        <v>65.46595625899184</v>
      </c>
      <c r="K991" s="385"/>
      <c r="L991" s="379"/>
      <c r="M991" s="379"/>
      <c r="N991" s="379"/>
    </row>
    <row r="992" spans="1:14" s="59" customFormat="1" ht="12.75" customHeight="1">
      <c r="A992" s="88"/>
      <c r="B992" s="95"/>
      <c r="C992" s="96">
        <v>4260</v>
      </c>
      <c r="D992" s="97" t="s">
        <v>15</v>
      </c>
      <c r="E992" s="100">
        <v>7986.23</v>
      </c>
      <c r="F992" s="99">
        <v>8150</v>
      </c>
      <c r="G992" s="98">
        <v>8435</v>
      </c>
      <c r="H992" s="100">
        <v>8435.16</v>
      </c>
      <c r="I992" s="465">
        <f t="shared" si="89"/>
        <v>100.0018968583284</v>
      </c>
      <c r="J992" s="242">
        <f t="shared" si="90"/>
        <v>105.62130066376751</v>
      </c>
      <c r="K992" s="551"/>
      <c r="L992" s="379"/>
      <c r="M992" s="379"/>
      <c r="N992" s="379"/>
    </row>
    <row r="993" spans="1:14" s="59" customFormat="1" ht="12.75" customHeight="1">
      <c r="A993" s="88"/>
      <c r="B993" s="95"/>
      <c r="C993" s="96">
        <v>4280</v>
      </c>
      <c r="D993" s="97" t="s">
        <v>87</v>
      </c>
      <c r="E993" s="100">
        <v>365</v>
      </c>
      <c r="F993" s="99">
        <v>250</v>
      </c>
      <c r="G993" s="98">
        <v>370</v>
      </c>
      <c r="H993" s="100">
        <v>370</v>
      </c>
      <c r="I993" s="465">
        <f t="shared" si="89"/>
        <v>100</v>
      </c>
      <c r="J993" s="242">
        <f t="shared" si="90"/>
        <v>101.36986301369863</v>
      </c>
      <c r="K993" s="385"/>
      <c r="L993" s="379"/>
      <c r="M993" s="379"/>
      <c r="N993" s="379"/>
    </row>
    <row r="994" spans="1:14" s="59" customFormat="1" ht="12.75" customHeight="1">
      <c r="A994" s="88"/>
      <c r="B994" s="95"/>
      <c r="C994" s="96">
        <v>4300</v>
      </c>
      <c r="D994" s="97" t="s">
        <v>10</v>
      </c>
      <c r="E994" s="100">
        <v>17138.44</v>
      </c>
      <c r="F994" s="99">
        <v>13250</v>
      </c>
      <c r="G994" s="99">
        <v>20184</v>
      </c>
      <c r="H994" s="100">
        <v>20184.17</v>
      </c>
      <c r="I994" s="465">
        <f t="shared" si="89"/>
        <v>100.00084225128813</v>
      </c>
      <c r="J994" s="242">
        <f t="shared" si="90"/>
        <v>117.77133741460717</v>
      </c>
      <c r="K994" s="379"/>
      <c r="L994" s="379"/>
      <c r="M994" s="379"/>
      <c r="N994" s="379"/>
    </row>
    <row r="995" spans="1:14" s="59" customFormat="1" ht="12.75" customHeight="1">
      <c r="A995" s="88"/>
      <c r="B995" s="95"/>
      <c r="C995" s="96">
        <v>4360</v>
      </c>
      <c r="D995" s="58" t="s">
        <v>333</v>
      </c>
      <c r="E995" s="100">
        <v>4369.06</v>
      </c>
      <c r="F995" s="99">
        <v>4800</v>
      </c>
      <c r="G995" s="99">
        <v>3253</v>
      </c>
      <c r="H995" s="100">
        <v>3252.52</v>
      </c>
      <c r="I995" s="465">
        <f t="shared" si="89"/>
        <v>99.98524438979403</v>
      </c>
      <c r="J995" s="242">
        <f t="shared" si="90"/>
        <v>74.44438849546584</v>
      </c>
      <c r="K995" s="379"/>
      <c r="L995" s="379"/>
      <c r="M995" s="379"/>
      <c r="N995" s="379"/>
    </row>
    <row r="996" spans="1:14" s="59" customFormat="1" ht="12.75" customHeight="1">
      <c r="A996" s="88"/>
      <c r="B996" s="95"/>
      <c r="C996" s="96">
        <v>4410</v>
      </c>
      <c r="D996" s="97" t="s">
        <v>16</v>
      </c>
      <c r="E996" s="100">
        <v>4483.48</v>
      </c>
      <c r="F996" s="99">
        <v>4300</v>
      </c>
      <c r="G996" s="99">
        <v>3264</v>
      </c>
      <c r="H996" s="100">
        <v>3264.09</v>
      </c>
      <c r="I996" s="465">
        <f t="shared" si="89"/>
        <v>100.00275735294117</v>
      </c>
      <c r="J996" s="242">
        <f t="shared" si="90"/>
        <v>72.80259976625301</v>
      </c>
      <c r="K996" s="379"/>
      <c r="L996" s="379"/>
      <c r="M996" s="379"/>
      <c r="N996" s="379"/>
    </row>
    <row r="997" spans="1:14" s="59" customFormat="1" ht="12.75" customHeight="1">
      <c r="A997" s="88"/>
      <c r="B997" s="95"/>
      <c r="C997" s="96">
        <v>4430</v>
      </c>
      <c r="D997" s="97" t="s">
        <v>28</v>
      </c>
      <c r="E997" s="100">
        <v>313</v>
      </c>
      <c r="F997" s="99">
        <v>500</v>
      </c>
      <c r="G997" s="99">
        <v>322</v>
      </c>
      <c r="H997" s="100">
        <v>322</v>
      </c>
      <c r="I997" s="465">
        <f t="shared" si="89"/>
        <v>100</v>
      </c>
      <c r="J997" s="242">
        <f t="shared" si="90"/>
        <v>102.87539936102237</v>
      </c>
      <c r="K997" s="379"/>
      <c r="L997" s="379"/>
      <c r="M997" s="379"/>
      <c r="N997" s="379"/>
    </row>
    <row r="998" spans="1:14" s="59" customFormat="1" ht="12.75" customHeight="1">
      <c r="A998" s="88"/>
      <c r="B998" s="95"/>
      <c r="C998" s="96">
        <v>4440</v>
      </c>
      <c r="D998" s="97" t="s">
        <v>17</v>
      </c>
      <c r="E998" s="100">
        <v>13334.72</v>
      </c>
      <c r="F998" s="99">
        <v>13240</v>
      </c>
      <c r="G998" s="99">
        <v>14228</v>
      </c>
      <c r="H998" s="100">
        <v>14228</v>
      </c>
      <c r="I998" s="465">
        <f t="shared" si="89"/>
        <v>100</v>
      </c>
      <c r="J998" s="242">
        <f t="shared" si="90"/>
        <v>106.69890331405534</v>
      </c>
      <c r="K998" s="379"/>
      <c r="L998" s="379"/>
      <c r="M998" s="394"/>
      <c r="N998" s="379"/>
    </row>
    <row r="999" spans="1:14" s="59" customFormat="1" ht="12.75" customHeight="1">
      <c r="A999" s="88"/>
      <c r="B999" s="95"/>
      <c r="C999" s="96">
        <v>4700</v>
      </c>
      <c r="D999" s="97" t="s">
        <v>136</v>
      </c>
      <c r="E999" s="100">
        <v>562.84</v>
      </c>
      <c r="F999" s="99">
        <v>1500</v>
      </c>
      <c r="G999" s="99">
        <v>1881</v>
      </c>
      <c r="H999" s="100">
        <v>1880.9</v>
      </c>
      <c r="I999" s="465">
        <f t="shared" si="89"/>
        <v>99.99468367889422</v>
      </c>
      <c r="J999" s="242">
        <f t="shared" si="90"/>
        <v>334.180228839457</v>
      </c>
      <c r="K999" s="379"/>
      <c r="L999" s="379"/>
      <c r="M999" s="394"/>
      <c r="N999" s="379"/>
    </row>
    <row r="1000" spans="1:14" s="59" customFormat="1" ht="12.75" customHeight="1">
      <c r="A1000" s="88"/>
      <c r="B1000" s="95"/>
      <c r="C1000" s="95">
        <v>6060</v>
      </c>
      <c r="D1000" s="58" t="s">
        <v>247</v>
      </c>
      <c r="E1000" s="251">
        <v>5780</v>
      </c>
      <c r="F1000" s="252">
        <v>0</v>
      </c>
      <c r="G1000" s="252">
        <v>0</v>
      </c>
      <c r="H1000" s="251">
        <v>0</v>
      </c>
      <c r="I1000" s="529">
        <v>0</v>
      </c>
      <c r="J1000" s="536">
        <v>0</v>
      </c>
      <c r="K1000" s="379"/>
      <c r="L1000" s="379"/>
      <c r="M1000" s="394"/>
      <c r="N1000" s="379"/>
    </row>
    <row r="1001" spans="1:14" s="59" customFormat="1" ht="12.75" customHeight="1">
      <c r="A1001" s="88"/>
      <c r="B1001" s="102">
        <v>85220</v>
      </c>
      <c r="C1001" s="90"/>
      <c r="D1001" s="91" t="s">
        <v>258</v>
      </c>
      <c r="E1001" s="251"/>
      <c r="F1001" s="252"/>
      <c r="G1001" s="252"/>
      <c r="H1001" s="251"/>
      <c r="I1001" s="529"/>
      <c r="J1001" s="536"/>
      <c r="K1001" s="379"/>
      <c r="L1001" s="379"/>
      <c r="M1001" s="128"/>
      <c r="N1001" s="379"/>
    </row>
    <row r="1002" spans="1:14" s="59" customFormat="1" ht="12.75" customHeight="1">
      <c r="A1002" s="88"/>
      <c r="B1002" s="89"/>
      <c r="C1002" s="89"/>
      <c r="D1002" s="101" t="s">
        <v>259</v>
      </c>
      <c r="E1002" s="100"/>
      <c r="F1002" s="99"/>
      <c r="G1002" s="99"/>
      <c r="H1002" s="100"/>
      <c r="I1002" s="465"/>
      <c r="J1002" s="242"/>
      <c r="K1002" s="379"/>
      <c r="L1002" s="379"/>
      <c r="M1002" s="394"/>
      <c r="N1002" s="379"/>
    </row>
    <row r="1003" spans="1:14" s="59" customFormat="1" ht="12.75" customHeight="1">
      <c r="A1003" s="88"/>
      <c r="B1003" s="95"/>
      <c r="C1003" s="218"/>
      <c r="D1003" s="123" t="s">
        <v>260</v>
      </c>
      <c r="E1003" s="94">
        <f>SUM(E1004:E1005)</f>
        <v>0</v>
      </c>
      <c r="F1003" s="93">
        <f>F1004+F1005</f>
        <v>2000</v>
      </c>
      <c r="G1003" s="93">
        <f>SUM(G1004:G1005)</f>
        <v>0</v>
      </c>
      <c r="H1003" s="94">
        <v>0</v>
      </c>
      <c r="I1003" s="464">
        <v>0</v>
      </c>
      <c r="J1003" s="227">
        <v>0</v>
      </c>
      <c r="K1003" s="379"/>
      <c r="L1003" s="379"/>
      <c r="M1003" s="394"/>
      <c r="N1003" s="379"/>
    </row>
    <row r="1004" spans="1:14" s="59" customFormat="1" ht="12.75" customHeight="1">
      <c r="A1004" s="88"/>
      <c r="B1004" s="95"/>
      <c r="C1004" s="218">
        <v>4170</v>
      </c>
      <c r="D1004" s="97" t="s">
        <v>107</v>
      </c>
      <c r="E1004" s="100">
        <v>0</v>
      </c>
      <c r="F1004" s="99">
        <v>1000</v>
      </c>
      <c r="G1004" s="99">
        <v>0</v>
      </c>
      <c r="H1004" s="100">
        <v>0</v>
      </c>
      <c r="I1004" s="465">
        <v>0</v>
      </c>
      <c r="J1004" s="242">
        <v>0</v>
      </c>
      <c r="K1004" s="379"/>
      <c r="L1004" s="379"/>
      <c r="M1004" s="394"/>
      <c r="N1004" s="379"/>
    </row>
    <row r="1005" spans="1:14" s="59" customFormat="1" ht="12.75" customHeight="1">
      <c r="A1005" s="88"/>
      <c r="B1005" s="192"/>
      <c r="C1005" s="218">
        <v>4300</v>
      </c>
      <c r="D1005" s="97" t="s">
        <v>10</v>
      </c>
      <c r="E1005" s="100">
        <v>0</v>
      </c>
      <c r="F1005" s="99">
        <v>1000</v>
      </c>
      <c r="G1005" s="99">
        <v>0</v>
      </c>
      <c r="H1005" s="100">
        <v>0</v>
      </c>
      <c r="I1005" s="465">
        <v>0</v>
      </c>
      <c r="J1005" s="242">
        <v>0</v>
      </c>
      <c r="K1005" s="379"/>
      <c r="L1005" s="379"/>
      <c r="M1005" s="394"/>
      <c r="N1005" s="379"/>
    </row>
    <row r="1006" spans="1:14" s="59" customFormat="1" ht="12.75" customHeight="1">
      <c r="A1006" s="88"/>
      <c r="B1006" s="89">
        <v>85295</v>
      </c>
      <c r="C1006" s="102"/>
      <c r="D1006" s="123" t="s">
        <v>37</v>
      </c>
      <c r="E1006" s="94">
        <f>E1009</f>
        <v>18768.95</v>
      </c>
      <c r="F1006" s="93">
        <f>F1009</f>
        <v>25000</v>
      </c>
      <c r="G1006" s="93">
        <f>G1009</f>
        <v>25000</v>
      </c>
      <c r="H1006" s="94">
        <f>H1009</f>
        <v>20318.4</v>
      </c>
      <c r="I1006" s="464">
        <f>H1006/G1006*100</f>
        <v>81.2736</v>
      </c>
      <c r="J1006" s="227">
        <f>H1006/E1006*100</f>
        <v>108.25538988595527</v>
      </c>
      <c r="K1006" s="379"/>
      <c r="L1006" s="379"/>
      <c r="M1006" s="394"/>
      <c r="N1006" s="379"/>
    </row>
    <row r="1007" spans="1:14" s="59" customFormat="1" ht="12.75" customHeight="1">
      <c r="A1007" s="88"/>
      <c r="B1007" s="95"/>
      <c r="C1007" s="218">
        <v>2820</v>
      </c>
      <c r="D1007" s="58" t="s">
        <v>261</v>
      </c>
      <c r="E1007" s="100"/>
      <c r="F1007" s="99"/>
      <c r="G1007" s="99"/>
      <c r="H1007" s="100"/>
      <c r="I1007" s="465"/>
      <c r="J1007" s="242"/>
      <c r="K1007" s="379"/>
      <c r="L1007" s="379"/>
      <c r="M1007" s="379"/>
      <c r="N1007" s="379"/>
    </row>
    <row r="1008" spans="1:14" s="59" customFormat="1" ht="12.75" customHeight="1">
      <c r="A1008" s="88"/>
      <c r="B1008" s="95"/>
      <c r="C1008" s="218"/>
      <c r="D1008" s="58" t="s">
        <v>175</v>
      </c>
      <c r="E1008" s="100"/>
      <c r="F1008" s="99"/>
      <c r="G1008" s="99"/>
      <c r="H1008" s="100"/>
      <c r="I1008" s="465"/>
      <c r="J1008" s="242"/>
      <c r="K1008" s="379"/>
      <c r="L1008" s="379"/>
      <c r="M1008" s="379"/>
      <c r="N1008" s="379"/>
    </row>
    <row r="1009" spans="1:14" s="59" customFormat="1" ht="12.75" customHeight="1">
      <c r="A1009" s="129"/>
      <c r="B1009" s="192"/>
      <c r="C1009" s="96"/>
      <c r="D1009" s="97" t="s">
        <v>262</v>
      </c>
      <c r="E1009" s="100">
        <v>18768.95</v>
      </c>
      <c r="F1009" s="99">
        <v>25000</v>
      </c>
      <c r="G1009" s="99">
        <v>25000</v>
      </c>
      <c r="H1009" s="100">
        <v>20318.4</v>
      </c>
      <c r="I1009" s="465">
        <f>H1009/G1009*100</f>
        <v>81.2736</v>
      </c>
      <c r="J1009" s="242">
        <f>H1009/E1009*100</f>
        <v>108.25538988595527</v>
      </c>
      <c r="K1009" s="379"/>
      <c r="L1009" s="379"/>
      <c r="M1009" s="379"/>
      <c r="N1009" s="379"/>
    </row>
    <row r="1010" spans="1:14" s="59" customFormat="1" ht="12.75" customHeight="1">
      <c r="A1010" s="186">
        <v>853</v>
      </c>
      <c r="B1010" s="119"/>
      <c r="C1010" s="154"/>
      <c r="D1010" s="559" t="s">
        <v>355</v>
      </c>
      <c r="E1010" s="706">
        <f>E1012+E1014+E1034+E1057+E1055</f>
        <v>2600384.9200000004</v>
      </c>
      <c r="F1010" s="707">
        <f>F1012+F1014+F1034+F1057</f>
        <v>2853632</v>
      </c>
      <c r="G1010" s="707">
        <f>G1012+G1014+G1034+G1057+G1055</f>
        <v>3032949</v>
      </c>
      <c r="H1010" s="668">
        <f>H1012+H1014+H1034+H1057+H1055</f>
        <v>2880541.46</v>
      </c>
      <c r="I1010" s="706">
        <f>H1010/G1010*100</f>
        <v>94.97493891258969</v>
      </c>
      <c r="J1010" s="706">
        <f>H1010/E1010*100</f>
        <v>110.77365654004791</v>
      </c>
      <c r="K1010" s="379"/>
      <c r="L1010" s="379"/>
      <c r="M1010" s="379"/>
      <c r="N1010" s="379"/>
    </row>
    <row r="1011" spans="1:14" s="59" customFormat="1" ht="12.75" customHeight="1">
      <c r="A1011" s="137"/>
      <c r="B1011" s="134"/>
      <c r="C1011" s="120"/>
      <c r="D1011" s="134" t="s">
        <v>185</v>
      </c>
      <c r="E1011" s="122">
        <v>0</v>
      </c>
      <c r="F1011" s="121">
        <v>0</v>
      </c>
      <c r="G1011" s="121">
        <f>G1058</f>
        <v>0</v>
      </c>
      <c r="H1011" s="122">
        <f>H1058</f>
        <v>0</v>
      </c>
      <c r="I1011" s="528">
        <v>0</v>
      </c>
      <c r="J1011" s="122">
        <v>0</v>
      </c>
      <c r="K1011" s="379"/>
      <c r="L1011" s="379"/>
      <c r="M1011" s="379"/>
      <c r="N1011" s="379"/>
    </row>
    <row r="1012" spans="1:14" s="59" customFormat="1" ht="12.75" customHeight="1">
      <c r="A1012" s="175"/>
      <c r="B1012" s="309">
        <v>85311</v>
      </c>
      <c r="C1012" s="176"/>
      <c r="D1012" s="413" t="s">
        <v>141</v>
      </c>
      <c r="E1012" s="103">
        <f>E1013</f>
        <v>45222</v>
      </c>
      <c r="F1012" s="229">
        <f>F1013</f>
        <v>45222</v>
      </c>
      <c r="G1012" s="229">
        <f>G1013</f>
        <v>46889</v>
      </c>
      <c r="H1012" s="103">
        <f>H1013</f>
        <v>46889</v>
      </c>
      <c r="I1012" s="464">
        <v>100</v>
      </c>
      <c r="J1012" s="227">
        <f>H1012/E1012*100</f>
        <v>103.68625890053514</v>
      </c>
      <c r="K1012" s="379"/>
      <c r="L1012" s="379"/>
      <c r="M1012" s="379"/>
      <c r="N1012" s="379"/>
    </row>
    <row r="1013" spans="1:14" s="59" customFormat="1" ht="12.75" customHeight="1">
      <c r="A1013" s="184"/>
      <c r="B1013" s="221"/>
      <c r="C1013" s="402">
        <v>2570</v>
      </c>
      <c r="D1013" s="552" t="s">
        <v>399</v>
      </c>
      <c r="E1013" s="264">
        <v>45222</v>
      </c>
      <c r="F1013" s="265">
        <v>45222</v>
      </c>
      <c r="G1013" s="265">
        <v>46889</v>
      </c>
      <c r="H1013" s="264">
        <v>46889</v>
      </c>
      <c r="I1013" s="465">
        <v>100</v>
      </c>
      <c r="J1013" s="242">
        <f>H1013/E1013*100</f>
        <v>103.68625890053514</v>
      </c>
      <c r="K1013" s="379"/>
      <c r="L1013" s="379"/>
      <c r="M1013" s="379"/>
      <c r="N1013" s="379"/>
    </row>
    <row r="1014" spans="1:14" s="59" customFormat="1" ht="12.75" customHeight="1">
      <c r="A1014" s="104"/>
      <c r="B1014" s="102">
        <v>85321</v>
      </c>
      <c r="C1014" s="90"/>
      <c r="D1014" s="91" t="s">
        <v>132</v>
      </c>
      <c r="E1014" s="94">
        <f>E1015</f>
        <v>183115.85</v>
      </c>
      <c r="F1014" s="93">
        <f>F1015</f>
        <v>113000</v>
      </c>
      <c r="G1014" s="93">
        <f>G1015</f>
        <v>190485</v>
      </c>
      <c r="H1014" s="94">
        <f>H1015</f>
        <v>190482.99999999997</v>
      </c>
      <c r="I1014" s="464">
        <f>H1014/G1014*100</f>
        <v>99.99895004856025</v>
      </c>
      <c r="J1014" s="227">
        <f>H1014/E1014*100</f>
        <v>104.02321808843962</v>
      </c>
      <c r="K1014" s="379"/>
      <c r="L1014" s="379"/>
      <c r="M1014" s="379"/>
      <c r="N1014" s="379"/>
    </row>
    <row r="1015" spans="1:14" s="59" customFormat="1" ht="12.75" customHeight="1">
      <c r="A1015" s="104"/>
      <c r="B1015" s="89"/>
      <c r="C1015" s="90"/>
      <c r="D1015" s="124" t="s">
        <v>168</v>
      </c>
      <c r="E1015" s="199">
        <f>SUM(E1016:E1022)+SUM(E1030:E1033)+E1023</f>
        <v>183115.85</v>
      </c>
      <c r="F1015" s="228">
        <f>SUM(F1016:F1023)+SUM(F1030:F1033)</f>
        <v>113000</v>
      </c>
      <c r="G1015" s="228">
        <f>SUM(G1016:G1023)+SUM(G1030:G1033)</f>
        <v>190485</v>
      </c>
      <c r="H1015" s="199">
        <f>SUM(H1016:H1022)+SUM(H1030:H1032)+H1023+H1033</f>
        <v>190482.99999999997</v>
      </c>
      <c r="I1015" s="527">
        <f>H1015/G1015*100</f>
        <v>99.99895004856025</v>
      </c>
      <c r="J1015" s="254">
        <f>H1015/E1015*100</f>
        <v>104.02321808843962</v>
      </c>
      <c r="K1015" s="398"/>
      <c r="L1015" s="379"/>
      <c r="M1015" s="379"/>
      <c r="N1015" s="379"/>
    </row>
    <row r="1016" spans="1:14" s="59" customFormat="1" ht="12.75" customHeight="1">
      <c r="A1016" s="104"/>
      <c r="B1016" s="89"/>
      <c r="C1016" s="96">
        <v>3020</v>
      </c>
      <c r="D1016" s="97" t="s">
        <v>154</v>
      </c>
      <c r="E1016" s="100">
        <v>250</v>
      </c>
      <c r="F1016" s="99">
        <v>250</v>
      </c>
      <c r="G1016" s="99">
        <v>250</v>
      </c>
      <c r="H1016" s="100">
        <v>250</v>
      </c>
      <c r="I1016" s="465">
        <v>100</v>
      </c>
      <c r="J1016" s="242">
        <v>100</v>
      </c>
      <c r="K1016" s="398"/>
      <c r="L1016" s="379"/>
      <c r="M1016" s="379"/>
      <c r="N1016" s="379"/>
    </row>
    <row r="1017" spans="1:14" s="59" customFormat="1" ht="12.75" customHeight="1">
      <c r="A1017" s="88"/>
      <c r="B1017" s="95"/>
      <c r="C1017" s="96">
        <v>4010</v>
      </c>
      <c r="D1017" s="97" t="s">
        <v>11</v>
      </c>
      <c r="E1017" s="100">
        <v>87585.25</v>
      </c>
      <c r="F1017" s="99">
        <v>45000</v>
      </c>
      <c r="G1017" s="99">
        <v>93434</v>
      </c>
      <c r="H1017" s="100">
        <v>93434.01</v>
      </c>
      <c r="I1017" s="465">
        <f>H1017/G1017*100</f>
        <v>100.00001070274203</v>
      </c>
      <c r="J1017" s="242">
        <f aca="true" t="shared" si="91" ref="J1017:J1023">H1017/E1017*100</f>
        <v>106.67779106641815</v>
      </c>
      <c r="K1017" s="385"/>
      <c r="L1017" s="379"/>
      <c r="M1017" s="379"/>
      <c r="N1017" s="379"/>
    </row>
    <row r="1018" spans="1:14" s="59" customFormat="1" ht="12.75" customHeight="1">
      <c r="A1018" s="88"/>
      <c r="B1018" s="95"/>
      <c r="C1018" s="96">
        <v>4040</v>
      </c>
      <c r="D1018" s="97" t="s">
        <v>12</v>
      </c>
      <c r="E1018" s="100">
        <v>5707.63</v>
      </c>
      <c r="F1018" s="99">
        <v>7449</v>
      </c>
      <c r="G1018" s="99">
        <v>6415</v>
      </c>
      <c r="H1018" s="100">
        <v>6415.12</v>
      </c>
      <c r="I1018" s="465">
        <f aca="true" t="shared" si="92" ref="I1018:I1033">H1018/G1018*100</f>
        <v>100.00187061574435</v>
      </c>
      <c r="J1018" s="242">
        <f t="shared" si="91"/>
        <v>112.39551267338632</v>
      </c>
      <c r="K1018" s="398"/>
      <c r="L1018" s="379"/>
      <c r="M1018" s="379"/>
      <c r="N1018" s="379"/>
    </row>
    <row r="1019" spans="1:14" s="59" customFormat="1" ht="12.75" customHeight="1">
      <c r="A1019" s="88"/>
      <c r="B1019" s="95"/>
      <c r="C1019" s="96">
        <v>4110</v>
      </c>
      <c r="D1019" s="97" t="s">
        <v>13</v>
      </c>
      <c r="E1019" s="100">
        <v>15833.07</v>
      </c>
      <c r="F1019" s="99">
        <v>8842</v>
      </c>
      <c r="G1019" s="99">
        <v>17371</v>
      </c>
      <c r="H1019" s="100">
        <v>17370.5</v>
      </c>
      <c r="I1019" s="465">
        <f t="shared" si="92"/>
        <v>99.99712163951413</v>
      </c>
      <c r="J1019" s="242">
        <f t="shared" si="91"/>
        <v>109.7102457072444</v>
      </c>
      <c r="K1019" s="398"/>
      <c r="L1019" s="379"/>
      <c r="M1019" s="379"/>
      <c r="N1019" s="379"/>
    </row>
    <row r="1020" spans="1:14" s="59" customFormat="1" ht="12.75" customHeight="1">
      <c r="A1020" s="88"/>
      <c r="B1020" s="95"/>
      <c r="C1020" s="96">
        <v>4120</v>
      </c>
      <c r="D1020" s="97" t="s">
        <v>14</v>
      </c>
      <c r="E1020" s="100">
        <v>2252.68</v>
      </c>
      <c r="F1020" s="99">
        <v>1258</v>
      </c>
      <c r="G1020" s="99">
        <v>2446</v>
      </c>
      <c r="H1020" s="100">
        <v>2446.29</v>
      </c>
      <c r="I1020" s="465">
        <f t="shared" si="92"/>
        <v>100.01185609157808</v>
      </c>
      <c r="J1020" s="242">
        <f t="shared" si="91"/>
        <v>108.59465170374843</v>
      </c>
      <c r="K1020" s="385"/>
      <c r="L1020" s="379"/>
      <c r="M1020" s="379"/>
      <c r="N1020" s="379"/>
    </row>
    <row r="1021" spans="1:14" s="59" customFormat="1" ht="12.75" customHeight="1">
      <c r="A1021" s="88"/>
      <c r="B1021" s="95"/>
      <c r="C1021" s="96">
        <v>4170</v>
      </c>
      <c r="D1021" s="97" t="s">
        <v>107</v>
      </c>
      <c r="E1021" s="100">
        <v>41697</v>
      </c>
      <c r="F1021" s="99">
        <v>34000</v>
      </c>
      <c r="G1021" s="99">
        <v>44742</v>
      </c>
      <c r="H1021" s="100">
        <v>44742</v>
      </c>
      <c r="I1021" s="465">
        <f t="shared" si="92"/>
        <v>100</v>
      </c>
      <c r="J1021" s="242">
        <f t="shared" si="91"/>
        <v>107.30268364630548</v>
      </c>
      <c r="K1021" s="385"/>
      <c r="L1021" s="379"/>
      <c r="M1021" s="379"/>
      <c r="N1021" s="379"/>
    </row>
    <row r="1022" spans="1:14" s="59" customFormat="1" ht="12.75" customHeight="1">
      <c r="A1022" s="133"/>
      <c r="B1022" s="95"/>
      <c r="C1022" s="96">
        <v>4210</v>
      </c>
      <c r="D1022" s="97" t="s">
        <v>7</v>
      </c>
      <c r="E1022" s="100">
        <v>12208.41</v>
      </c>
      <c r="F1022" s="99">
        <v>4000</v>
      </c>
      <c r="G1022" s="99">
        <v>8784</v>
      </c>
      <c r="H1022" s="100">
        <v>8782.28</v>
      </c>
      <c r="I1022" s="465">
        <f t="shared" si="92"/>
        <v>99.9804189435337</v>
      </c>
      <c r="J1022" s="242">
        <f t="shared" si="91"/>
        <v>71.93631275489601</v>
      </c>
      <c r="K1022" s="551"/>
      <c r="L1022" s="379"/>
      <c r="M1022" s="379"/>
      <c r="N1022" s="379"/>
    </row>
    <row r="1023" spans="1:14" s="59" customFormat="1" ht="12.75" customHeight="1">
      <c r="A1023" s="323"/>
      <c r="B1023" s="192"/>
      <c r="C1023" s="96">
        <v>4300</v>
      </c>
      <c r="D1023" s="97" t="s">
        <v>10</v>
      </c>
      <c r="E1023" s="100">
        <v>14169.9</v>
      </c>
      <c r="F1023" s="99">
        <v>8830</v>
      </c>
      <c r="G1023" s="99">
        <v>13703</v>
      </c>
      <c r="H1023" s="100">
        <v>13703.05</v>
      </c>
      <c r="I1023" s="465">
        <f t="shared" si="92"/>
        <v>100.00036488360213</v>
      </c>
      <c r="J1023" s="242">
        <f t="shared" si="91"/>
        <v>96.7053401929442</v>
      </c>
      <c r="K1023" s="385"/>
      <c r="L1023" s="379"/>
      <c r="M1023" s="379"/>
      <c r="N1023" s="379"/>
    </row>
    <row r="1024" spans="1:14" s="59" customFormat="1" ht="12.75" customHeight="1">
      <c r="A1024" s="378"/>
      <c r="B1024" s="128"/>
      <c r="C1024" s="128"/>
      <c r="D1024" s="128"/>
      <c r="E1024" s="131" t="s">
        <v>484</v>
      </c>
      <c r="F1024" s="130"/>
      <c r="G1024" s="130"/>
      <c r="H1024" s="131"/>
      <c r="I1024" s="307"/>
      <c r="J1024" s="307"/>
      <c r="K1024" s="385"/>
      <c r="L1024" s="379"/>
      <c r="M1024" s="379"/>
      <c r="N1024" s="379"/>
    </row>
    <row r="1025" spans="1:14" s="59" customFormat="1" ht="12.75" customHeight="1">
      <c r="A1025" s="378"/>
      <c r="B1025" s="128"/>
      <c r="C1025" s="128"/>
      <c r="D1025" s="128"/>
      <c r="E1025" s="131"/>
      <c r="F1025" s="130"/>
      <c r="G1025" s="130"/>
      <c r="H1025" s="131"/>
      <c r="I1025" s="307"/>
      <c r="J1025" s="307"/>
      <c r="K1025" s="385"/>
      <c r="L1025" s="379"/>
      <c r="M1025" s="379"/>
      <c r="N1025" s="379"/>
    </row>
    <row r="1026" spans="1:14" s="59" customFormat="1" ht="12.75" customHeight="1">
      <c r="A1026" s="340"/>
      <c r="B1026" s="341"/>
      <c r="C1026" s="340"/>
      <c r="D1026" s="342"/>
      <c r="E1026" s="65" t="s">
        <v>3</v>
      </c>
      <c r="F1026" s="343" t="s">
        <v>97</v>
      </c>
      <c r="G1026" s="344" t="s">
        <v>98</v>
      </c>
      <c r="H1026" s="65" t="s">
        <v>3</v>
      </c>
      <c r="I1026" s="345" t="s">
        <v>273</v>
      </c>
      <c r="J1026" s="346"/>
      <c r="K1026" s="385"/>
      <c r="L1026" s="379"/>
      <c r="M1026" s="379"/>
      <c r="N1026" s="379"/>
    </row>
    <row r="1027" spans="1:14" s="59" customFormat="1" ht="12.75" customHeight="1">
      <c r="A1027" s="347" t="s">
        <v>94</v>
      </c>
      <c r="B1027" s="211" t="s">
        <v>95</v>
      </c>
      <c r="C1027" s="347" t="s">
        <v>4</v>
      </c>
      <c r="D1027" s="348" t="s">
        <v>96</v>
      </c>
      <c r="E1027" s="69" t="s">
        <v>357</v>
      </c>
      <c r="F1027" s="349" t="s">
        <v>99</v>
      </c>
      <c r="G1027" s="350" t="s">
        <v>100</v>
      </c>
      <c r="H1027" s="69" t="s">
        <v>407</v>
      </c>
      <c r="I1027" s="351"/>
      <c r="J1027" s="352"/>
      <c r="K1027" s="385"/>
      <c r="L1027" s="379"/>
      <c r="M1027" s="379"/>
      <c r="N1027" s="379"/>
    </row>
    <row r="1028" spans="1:14" s="59" customFormat="1" ht="12.75" customHeight="1">
      <c r="A1028" s="353"/>
      <c r="B1028" s="354"/>
      <c r="C1028" s="353"/>
      <c r="D1028" s="355"/>
      <c r="E1028" s="73"/>
      <c r="F1028" s="356" t="s">
        <v>407</v>
      </c>
      <c r="G1028" s="357" t="s">
        <v>101</v>
      </c>
      <c r="H1028" s="73"/>
      <c r="I1028" s="358" t="s">
        <v>102</v>
      </c>
      <c r="J1028" s="359" t="s">
        <v>103</v>
      </c>
      <c r="K1028" s="385"/>
      <c r="L1028" s="379"/>
      <c r="M1028" s="379"/>
      <c r="N1028" s="379"/>
    </row>
    <row r="1029" spans="1:14" s="59" customFormat="1" ht="12.75" customHeight="1">
      <c r="A1029" s="75">
        <v>1</v>
      </c>
      <c r="B1029" s="75">
        <v>2</v>
      </c>
      <c r="C1029" s="75">
        <v>3</v>
      </c>
      <c r="D1029" s="75">
        <v>4</v>
      </c>
      <c r="E1029" s="360">
        <v>5</v>
      </c>
      <c r="F1029" s="360">
        <v>6</v>
      </c>
      <c r="G1029" s="360">
        <v>7</v>
      </c>
      <c r="H1029" s="361">
        <v>8</v>
      </c>
      <c r="I1029" s="362">
        <v>9</v>
      </c>
      <c r="J1029" s="363">
        <v>10</v>
      </c>
      <c r="K1029" s="385"/>
      <c r="L1029" s="379"/>
      <c r="M1029" s="379"/>
      <c r="N1029" s="379"/>
    </row>
    <row r="1030" spans="1:14" s="59" customFormat="1" ht="12.75" customHeight="1">
      <c r="A1030" s="133"/>
      <c r="B1030" s="95"/>
      <c r="C1030" s="96">
        <v>4360</v>
      </c>
      <c r="D1030" s="97" t="s">
        <v>398</v>
      </c>
      <c r="E1030" s="100">
        <v>877.59</v>
      </c>
      <c r="F1030" s="99">
        <v>1000</v>
      </c>
      <c r="G1030" s="99">
        <v>553</v>
      </c>
      <c r="H1030" s="100">
        <v>552.55</v>
      </c>
      <c r="I1030" s="465">
        <f t="shared" si="92"/>
        <v>99.91862567811934</v>
      </c>
      <c r="J1030" s="242">
        <f>H1030/E1030*100</f>
        <v>62.96220330678334</v>
      </c>
      <c r="K1030" s="385"/>
      <c r="L1030" s="379"/>
      <c r="M1030" s="379"/>
      <c r="N1030" s="379"/>
    </row>
    <row r="1031" spans="1:14" s="59" customFormat="1" ht="12.75" customHeight="1">
      <c r="A1031" s="133"/>
      <c r="B1031" s="95"/>
      <c r="C1031" s="96">
        <v>4410</v>
      </c>
      <c r="D1031" s="97" t="s">
        <v>16</v>
      </c>
      <c r="E1031" s="100">
        <v>0</v>
      </c>
      <c r="F1031" s="99">
        <v>0</v>
      </c>
      <c r="G1031" s="99">
        <v>0</v>
      </c>
      <c r="H1031" s="100">
        <v>0</v>
      </c>
      <c r="I1031" s="465">
        <v>0</v>
      </c>
      <c r="J1031" s="242">
        <v>0</v>
      </c>
      <c r="K1031" s="379"/>
      <c r="L1031" s="379"/>
      <c r="M1031" s="379"/>
      <c r="N1031" s="379"/>
    </row>
    <row r="1032" spans="1:14" s="59" customFormat="1" ht="12.75" customHeight="1">
      <c r="A1032" s="133"/>
      <c r="B1032" s="95"/>
      <c r="C1032" s="96">
        <v>4440</v>
      </c>
      <c r="D1032" s="97" t="s">
        <v>17</v>
      </c>
      <c r="E1032" s="100">
        <v>2371.32</v>
      </c>
      <c r="F1032" s="99">
        <v>2371</v>
      </c>
      <c r="G1032" s="99">
        <v>2371</v>
      </c>
      <c r="H1032" s="100">
        <v>2371</v>
      </c>
      <c r="I1032" s="465">
        <f t="shared" si="92"/>
        <v>100</v>
      </c>
      <c r="J1032" s="242">
        <f>H1032/E1032*100</f>
        <v>99.9865054062716</v>
      </c>
      <c r="K1032" s="379"/>
      <c r="L1032" s="379"/>
      <c r="M1032" s="379"/>
      <c r="N1032" s="379"/>
    </row>
    <row r="1033" spans="1:14" s="59" customFormat="1" ht="12.75" customHeight="1">
      <c r="A1033" s="133"/>
      <c r="B1033" s="192"/>
      <c r="C1033" s="96">
        <v>4700</v>
      </c>
      <c r="D1033" s="97" t="s">
        <v>136</v>
      </c>
      <c r="E1033" s="100">
        <v>163</v>
      </c>
      <c r="F1033" s="99">
        <v>0</v>
      </c>
      <c r="G1033" s="99">
        <v>416</v>
      </c>
      <c r="H1033" s="100">
        <v>416.2</v>
      </c>
      <c r="I1033" s="465">
        <f t="shared" si="92"/>
        <v>100.0480769230769</v>
      </c>
      <c r="J1033" s="242">
        <v>0</v>
      </c>
      <c r="K1033" s="379"/>
      <c r="L1033" s="379"/>
      <c r="M1033" s="379"/>
      <c r="N1033" s="379"/>
    </row>
    <row r="1034" spans="1:14" s="59" customFormat="1" ht="12.75" customHeight="1">
      <c r="A1034" s="414"/>
      <c r="B1034" s="123">
        <v>85333</v>
      </c>
      <c r="C1034" s="90"/>
      <c r="D1034" s="91" t="s">
        <v>77</v>
      </c>
      <c r="E1034" s="94">
        <f>E1035</f>
        <v>2319040</v>
      </c>
      <c r="F1034" s="93">
        <f>F1035</f>
        <v>2160410</v>
      </c>
      <c r="G1034" s="93">
        <f>G1035</f>
        <v>2252410</v>
      </c>
      <c r="H1034" s="94">
        <f>H1035</f>
        <v>2252410</v>
      </c>
      <c r="I1034" s="464">
        <f>H1034/G1034*100</f>
        <v>100</v>
      </c>
      <c r="J1034" s="227">
        <f>H1034/E1034*100</f>
        <v>97.12682834276252</v>
      </c>
      <c r="K1034" s="379"/>
      <c r="L1034" s="379"/>
      <c r="M1034" s="379"/>
      <c r="N1034" s="379"/>
    </row>
    <row r="1035" spans="1:14" s="59" customFormat="1" ht="12.75" customHeight="1">
      <c r="A1035" s="414"/>
      <c r="B1035" s="101"/>
      <c r="C1035" s="90"/>
      <c r="D1035" s="124" t="s">
        <v>127</v>
      </c>
      <c r="E1035" s="199">
        <f>SUM(E1036:E1054)</f>
        <v>2319040</v>
      </c>
      <c r="F1035" s="228">
        <f>SUM(F1036:F1054)</f>
        <v>2160410</v>
      </c>
      <c r="G1035" s="228">
        <f>SUM(G1036:G1054)</f>
        <v>2252410</v>
      </c>
      <c r="H1035" s="199">
        <f>SUM(H1036:H1054)</f>
        <v>2252410</v>
      </c>
      <c r="I1035" s="527">
        <f>H1035/G1035*100</f>
        <v>100</v>
      </c>
      <c r="J1035" s="254">
        <f>H1035/E1035*100</f>
        <v>97.12682834276252</v>
      </c>
      <c r="K1035" s="379"/>
      <c r="L1035" s="379"/>
      <c r="M1035" s="379"/>
      <c r="N1035" s="379"/>
    </row>
    <row r="1036" spans="1:14" s="59" customFormat="1" ht="12.75" customHeight="1">
      <c r="A1036" s="414"/>
      <c r="B1036" s="101"/>
      <c r="C1036" s="96">
        <v>3020</v>
      </c>
      <c r="D1036" s="97" t="s">
        <v>154</v>
      </c>
      <c r="E1036" s="100">
        <v>800</v>
      </c>
      <c r="F1036" s="99">
        <v>1250</v>
      </c>
      <c r="G1036" s="99">
        <v>400</v>
      </c>
      <c r="H1036" s="100">
        <v>400</v>
      </c>
      <c r="I1036" s="465">
        <f aca="true" t="shared" si="93" ref="I1036:I1057">H1036/G1036*100</f>
        <v>100</v>
      </c>
      <c r="J1036" s="242">
        <v>100</v>
      </c>
      <c r="K1036" s="379"/>
      <c r="L1036" s="379"/>
      <c r="M1036" s="379"/>
      <c r="N1036" s="379"/>
    </row>
    <row r="1037" spans="1:14" s="59" customFormat="1" ht="12.75" customHeight="1">
      <c r="A1037" s="133"/>
      <c r="B1037" s="88"/>
      <c r="C1037" s="96">
        <v>4010</v>
      </c>
      <c r="D1037" s="97" t="s">
        <v>11</v>
      </c>
      <c r="E1037" s="100">
        <v>1625628.13</v>
      </c>
      <c r="F1037" s="99">
        <v>1469720</v>
      </c>
      <c r="G1037" s="99">
        <v>1563543</v>
      </c>
      <c r="H1037" s="100">
        <v>1563543.17</v>
      </c>
      <c r="I1037" s="465">
        <f t="shared" si="93"/>
        <v>100.00001087274222</v>
      </c>
      <c r="J1037" s="242">
        <f aca="true" t="shared" si="94" ref="J1037:J1044">H1037/E1037*100</f>
        <v>96.18086333188637</v>
      </c>
      <c r="K1037" s="398"/>
      <c r="L1037" s="379"/>
      <c r="M1037" s="379"/>
      <c r="N1037" s="379"/>
    </row>
    <row r="1038" spans="1:14" s="59" customFormat="1" ht="12.75" customHeight="1">
      <c r="A1038" s="133"/>
      <c r="B1038" s="88"/>
      <c r="C1038" s="96">
        <v>4040</v>
      </c>
      <c r="D1038" s="97" t="s">
        <v>12</v>
      </c>
      <c r="E1038" s="100">
        <v>109821.1</v>
      </c>
      <c r="F1038" s="99">
        <v>120500</v>
      </c>
      <c r="G1038" s="99">
        <v>108216</v>
      </c>
      <c r="H1038" s="100">
        <v>108215.91</v>
      </c>
      <c r="I1038" s="465">
        <f t="shared" si="93"/>
        <v>99.99991683300067</v>
      </c>
      <c r="J1038" s="242">
        <f t="shared" si="94"/>
        <v>98.53835920419665</v>
      </c>
      <c r="K1038" s="385"/>
      <c r="L1038" s="379"/>
      <c r="M1038" s="379"/>
      <c r="N1038" s="379"/>
    </row>
    <row r="1039" spans="1:14" s="59" customFormat="1" ht="12.75" customHeight="1">
      <c r="A1039" s="133"/>
      <c r="B1039" s="88"/>
      <c r="C1039" s="96">
        <v>4110</v>
      </c>
      <c r="D1039" s="97" t="s">
        <v>13</v>
      </c>
      <c r="E1039" s="100">
        <v>297380.47</v>
      </c>
      <c r="F1039" s="99">
        <v>271750</v>
      </c>
      <c r="G1039" s="99">
        <v>288855</v>
      </c>
      <c r="H1039" s="100">
        <v>288855.36</v>
      </c>
      <c r="I1039" s="465">
        <f t="shared" si="93"/>
        <v>100.00012463000468</v>
      </c>
      <c r="J1039" s="242">
        <f t="shared" si="94"/>
        <v>97.1332650056004</v>
      </c>
      <c r="K1039" s="385"/>
      <c r="L1039" s="379"/>
      <c r="M1039" s="379"/>
      <c r="N1039" s="379"/>
    </row>
    <row r="1040" spans="1:14" s="59" customFormat="1" ht="12.75" customHeight="1">
      <c r="A1040" s="133"/>
      <c r="B1040" s="88"/>
      <c r="C1040" s="96">
        <v>4120</v>
      </c>
      <c r="D1040" s="97" t="s">
        <v>14</v>
      </c>
      <c r="E1040" s="100">
        <v>31996.3</v>
      </c>
      <c r="F1040" s="99">
        <v>38730</v>
      </c>
      <c r="G1040" s="99">
        <v>31332</v>
      </c>
      <c r="H1040" s="100">
        <v>31331.56</v>
      </c>
      <c r="I1040" s="465">
        <f t="shared" si="93"/>
        <v>99.99859568492276</v>
      </c>
      <c r="J1040" s="242">
        <f t="shared" si="94"/>
        <v>97.9224472829671</v>
      </c>
      <c r="K1040" s="398"/>
      <c r="L1040" s="379"/>
      <c r="M1040" s="379"/>
      <c r="N1040" s="379"/>
    </row>
    <row r="1041" spans="1:14" s="59" customFormat="1" ht="12.75" customHeight="1">
      <c r="A1041" s="133"/>
      <c r="B1041" s="88"/>
      <c r="C1041" s="96">
        <v>4140</v>
      </c>
      <c r="D1041" s="97" t="s">
        <v>62</v>
      </c>
      <c r="E1041" s="100">
        <v>754</v>
      </c>
      <c r="F1041" s="99">
        <v>0</v>
      </c>
      <c r="G1041" s="99">
        <v>0</v>
      </c>
      <c r="H1041" s="100">
        <v>0</v>
      </c>
      <c r="I1041" s="465">
        <v>0</v>
      </c>
      <c r="J1041" s="242">
        <v>0</v>
      </c>
      <c r="K1041" s="385"/>
      <c r="L1041" s="379"/>
      <c r="M1041" s="379"/>
      <c r="N1041" s="379"/>
    </row>
    <row r="1042" spans="1:14" s="59" customFormat="1" ht="12.75" customHeight="1">
      <c r="A1042" s="133"/>
      <c r="B1042" s="88"/>
      <c r="C1042" s="96">
        <v>4170</v>
      </c>
      <c r="D1042" s="97" t="s">
        <v>107</v>
      </c>
      <c r="E1042" s="100">
        <v>0</v>
      </c>
      <c r="F1042" s="99">
        <v>0</v>
      </c>
      <c r="G1042" s="99">
        <v>754</v>
      </c>
      <c r="H1042" s="100">
        <v>754</v>
      </c>
      <c r="I1042" s="465">
        <f t="shared" si="93"/>
        <v>100</v>
      </c>
      <c r="J1042" s="242">
        <v>0</v>
      </c>
      <c r="K1042" s="398"/>
      <c r="L1042" s="379"/>
      <c r="M1042" s="379"/>
      <c r="N1042" s="379"/>
    </row>
    <row r="1043" spans="1:14" s="59" customFormat="1" ht="12.75" customHeight="1">
      <c r="A1043" s="133"/>
      <c r="B1043" s="88"/>
      <c r="C1043" s="96">
        <v>4210</v>
      </c>
      <c r="D1043" s="97" t="s">
        <v>7</v>
      </c>
      <c r="E1043" s="100">
        <v>18292.68</v>
      </c>
      <c r="F1043" s="99">
        <v>17429</v>
      </c>
      <c r="G1043" s="99">
        <v>21160</v>
      </c>
      <c r="H1043" s="100">
        <v>21159.85</v>
      </c>
      <c r="I1043" s="465">
        <f t="shared" si="93"/>
        <v>99.9992911153119</v>
      </c>
      <c r="J1043" s="242">
        <f t="shared" si="94"/>
        <v>115.67386517448509</v>
      </c>
      <c r="K1043" s="385"/>
      <c r="L1043" s="379"/>
      <c r="M1043" s="379"/>
      <c r="N1043" s="379"/>
    </row>
    <row r="1044" spans="1:14" s="59" customFormat="1" ht="12.75" customHeight="1">
      <c r="A1044" s="133"/>
      <c r="B1044" s="88"/>
      <c r="C1044" s="96">
        <v>4260</v>
      </c>
      <c r="D1044" s="97" t="s">
        <v>15</v>
      </c>
      <c r="E1044" s="100">
        <v>72217.18</v>
      </c>
      <c r="F1044" s="99">
        <v>76531</v>
      </c>
      <c r="G1044" s="99">
        <v>72066</v>
      </c>
      <c r="H1044" s="100">
        <v>72065.96</v>
      </c>
      <c r="I1044" s="465">
        <f t="shared" si="93"/>
        <v>99.99994449532375</v>
      </c>
      <c r="J1044" s="242">
        <f t="shared" si="94"/>
        <v>99.7906038424652</v>
      </c>
      <c r="K1044" s="379"/>
      <c r="L1044" s="379"/>
      <c r="M1044" s="379"/>
      <c r="N1044" s="379"/>
    </row>
    <row r="1045" spans="1:14" s="59" customFormat="1" ht="12.75" customHeight="1">
      <c r="A1045" s="133"/>
      <c r="B1045" s="88"/>
      <c r="C1045" s="96">
        <v>4270</v>
      </c>
      <c r="D1045" s="97" t="s">
        <v>27</v>
      </c>
      <c r="E1045" s="100">
        <v>100</v>
      </c>
      <c r="F1045" s="99">
        <v>200</v>
      </c>
      <c r="G1045" s="99">
        <v>0</v>
      </c>
      <c r="H1045" s="100">
        <v>0</v>
      </c>
      <c r="I1045" s="465">
        <v>0</v>
      </c>
      <c r="J1045" s="242">
        <v>0</v>
      </c>
      <c r="K1045" s="379"/>
      <c r="L1045" s="379"/>
      <c r="M1045" s="379"/>
      <c r="N1045" s="379"/>
    </row>
    <row r="1046" spans="1:14" s="59" customFormat="1" ht="12.75" customHeight="1">
      <c r="A1046" s="133"/>
      <c r="B1046" s="88"/>
      <c r="C1046" s="96">
        <v>4280</v>
      </c>
      <c r="D1046" s="97" t="s">
        <v>87</v>
      </c>
      <c r="E1046" s="100">
        <v>1028.6</v>
      </c>
      <c r="F1046" s="99">
        <v>660</v>
      </c>
      <c r="G1046" s="99">
        <v>615</v>
      </c>
      <c r="H1046" s="100">
        <v>615</v>
      </c>
      <c r="I1046" s="465">
        <f t="shared" si="93"/>
        <v>100</v>
      </c>
      <c r="J1046" s="242">
        <f aca="true" t="shared" si="95" ref="J1046:J1052">H1046/E1046*100</f>
        <v>59.790005833171314</v>
      </c>
      <c r="K1046" s="379"/>
      <c r="L1046" s="379"/>
      <c r="M1046" s="379"/>
      <c r="N1046" s="379"/>
    </row>
    <row r="1047" spans="1:14" s="59" customFormat="1" ht="12.75" customHeight="1">
      <c r="A1047" s="133"/>
      <c r="B1047" s="88"/>
      <c r="C1047" s="96">
        <v>4300</v>
      </c>
      <c r="D1047" s="97" t="s">
        <v>10</v>
      </c>
      <c r="E1047" s="100">
        <v>8207.9</v>
      </c>
      <c r="F1047" s="99">
        <v>8000</v>
      </c>
      <c r="G1047" s="99">
        <v>8102</v>
      </c>
      <c r="H1047" s="100">
        <v>8102.29</v>
      </c>
      <c r="I1047" s="465">
        <f t="shared" si="93"/>
        <v>100.00357936312021</v>
      </c>
      <c r="J1047" s="242">
        <f t="shared" si="95"/>
        <v>98.71331278402515</v>
      </c>
      <c r="K1047" s="398"/>
      <c r="L1047" s="379"/>
      <c r="M1047" s="379"/>
      <c r="N1047" s="379"/>
    </row>
    <row r="1048" spans="1:14" s="59" customFormat="1" ht="12.75" customHeight="1">
      <c r="A1048" s="133"/>
      <c r="B1048" s="88"/>
      <c r="C1048" s="96">
        <v>4360</v>
      </c>
      <c r="D1048" s="97"/>
      <c r="E1048" s="100">
        <v>0</v>
      </c>
      <c r="F1048" s="99">
        <v>300</v>
      </c>
      <c r="G1048" s="99">
        <v>0</v>
      </c>
      <c r="H1048" s="100">
        <v>0</v>
      </c>
      <c r="I1048" s="465">
        <v>0</v>
      </c>
      <c r="J1048" s="242">
        <v>0</v>
      </c>
      <c r="K1048" s="398"/>
      <c r="L1048" s="379"/>
      <c r="M1048" s="379"/>
      <c r="N1048" s="379"/>
    </row>
    <row r="1049" spans="1:14" s="59" customFormat="1" ht="12.75" customHeight="1">
      <c r="A1049" s="133"/>
      <c r="B1049" s="88"/>
      <c r="C1049" s="96">
        <v>4400</v>
      </c>
      <c r="D1049" s="97" t="s">
        <v>146</v>
      </c>
      <c r="E1049" s="100">
        <v>82598.08</v>
      </c>
      <c r="F1049" s="99">
        <v>84000</v>
      </c>
      <c r="G1049" s="99">
        <v>84606</v>
      </c>
      <c r="H1049" s="100">
        <v>84606.11</v>
      </c>
      <c r="I1049" s="465">
        <f t="shared" si="93"/>
        <v>100.00013001441978</v>
      </c>
      <c r="J1049" s="242">
        <f t="shared" si="95"/>
        <v>102.43108556518506</v>
      </c>
      <c r="K1049" s="379"/>
      <c r="L1049" s="379"/>
      <c r="M1049" s="379"/>
      <c r="N1049" s="379"/>
    </row>
    <row r="1050" spans="1:14" s="59" customFormat="1" ht="12.75" customHeight="1">
      <c r="A1050" s="133"/>
      <c r="B1050" s="88"/>
      <c r="C1050" s="96">
        <v>4410</v>
      </c>
      <c r="D1050" s="97" t="s">
        <v>16</v>
      </c>
      <c r="E1050" s="100">
        <v>427</v>
      </c>
      <c r="F1050" s="99">
        <v>1000</v>
      </c>
      <c r="G1050" s="99">
        <v>763</v>
      </c>
      <c r="H1050" s="100">
        <v>762.85</v>
      </c>
      <c r="I1050" s="465">
        <f t="shared" si="93"/>
        <v>99.98034076015728</v>
      </c>
      <c r="J1050" s="242">
        <f t="shared" si="95"/>
        <v>178.65339578454333</v>
      </c>
      <c r="K1050" s="379"/>
      <c r="L1050" s="379"/>
      <c r="M1050" s="379"/>
      <c r="N1050" s="379"/>
    </row>
    <row r="1051" spans="1:14" s="59" customFormat="1" ht="12.75" customHeight="1">
      <c r="A1051" s="133"/>
      <c r="B1051" s="88"/>
      <c r="C1051" s="96">
        <v>4430</v>
      </c>
      <c r="D1051" s="97" t="s">
        <v>28</v>
      </c>
      <c r="E1051" s="100">
        <v>22143.56</v>
      </c>
      <c r="F1051" s="99">
        <v>23000</v>
      </c>
      <c r="G1051" s="99">
        <v>24328</v>
      </c>
      <c r="H1051" s="100">
        <v>24327.94</v>
      </c>
      <c r="I1051" s="465">
        <f t="shared" si="93"/>
        <v>99.99975337060178</v>
      </c>
      <c r="J1051" s="242">
        <f t="shared" si="95"/>
        <v>109.8646288130725</v>
      </c>
      <c r="K1051" s="379"/>
      <c r="L1051" s="379"/>
      <c r="M1051" s="379"/>
      <c r="N1051" s="379"/>
    </row>
    <row r="1052" spans="1:14" s="59" customFormat="1" ht="12.75" customHeight="1">
      <c r="A1052" s="133"/>
      <c r="B1052" s="88"/>
      <c r="C1052" s="218">
        <v>4440</v>
      </c>
      <c r="D1052" s="97" t="s">
        <v>17</v>
      </c>
      <c r="E1052" s="100">
        <v>46055</v>
      </c>
      <c r="F1052" s="99">
        <v>46100</v>
      </c>
      <c r="G1052" s="99">
        <v>45570</v>
      </c>
      <c r="H1052" s="100">
        <v>45570</v>
      </c>
      <c r="I1052" s="465">
        <f t="shared" si="93"/>
        <v>100</v>
      </c>
      <c r="J1052" s="242">
        <f t="shared" si="95"/>
        <v>98.94691130170449</v>
      </c>
      <c r="K1052" s="379"/>
      <c r="L1052" s="379"/>
      <c r="M1052" s="379"/>
      <c r="N1052" s="379"/>
    </row>
    <row r="1053" spans="1:14" s="59" customFormat="1" ht="12.75" customHeight="1">
      <c r="A1053" s="133"/>
      <c r="B1053" s="88"/>
      <c r="C1053" s="218">
        <v>4520</v>
      </c>
      <c r="D1053" s="97" t="s">
        <v>73</v>
      </c>
      <c r="E1053" s="100">
        <v>540</v>
      </c>
      <c r="F1053" s="99">
        <v>540</v>
      </c>
      <c r="G1053" s="99">
        <v>540</v>
      </c>
      <c r="H1053" s="100">
        <v>540</v>
      </c>
      <c r="I1053" s="465">
        <f t="shared" si="93"/>
        <v>100</v>
      </c>
      <c r="J1053" s="242">
        <f>H1053/E1053*100</f>
        <v>100</v>
      </c>
      <c r="K1053" s="379"/>
      <c r="L1053" s="379"/>
      <c r="M1053" s="379"/>
      <c r="N1053" s="379"/>
    </row>
    <row r="1054" spans="1:14" s="59" customFormat="1" ht="12.75" customHeight="1">
      <c r="A1054" s="133"/>
      <c r="B1054" s="129"/>
      <c r="C1054" s="96">
        <v>4700</v>
      </c>
      <c r="D1054" s="97" t="s">
        <v>136</v>
      </c>
      <c r="E1054" s="100">
        <v>1050</v>
      </c>
      <c r="F1054" s="99">
        <v>700</v>
      </c>
      <c r="G1054" s="99">
        <v>1560</v>
      </c>
      <c r="H1054" s="100">
        <v>1560</v>
      </c>
      <c r="I1054" s="465">
        <f>H1054/G1054*100</f>
        <v>100</v>
      </c>
      <c r="J1054" s="242">
        <f>H1054/E1054*100</f>
        <v>148.57142857142858</v>
      </c>
      <c r="K1054" s="379"/>
      <c r="L1054" s="379"/>
      <c r="M1054" s="379"/>
      <c r="N1054" s="379"/>
    </row>
    <row r="1055" spans="1:14" s="59" customFormat="1" ht="12.75" customHeight="1">
      <c r="A1055" s="133"/>
      <c r="B1055" s="89">
        <v>85334</v>
      </c>
      <c r="C1055" s="90"/>
      <c r="D1055" s="91" t="s">
        <v>377</v>
      </c>
      <c r="E1055" s="94">
        <v>1497.37</v>
      </c>
      <c r="F1055" s="93">
        <v>0</v>
      </c>
      <c r="G1055" s="93">
        <v>0</v>
      </c>
      <c r="H1055" s="94">
        <f>H1056</f>
        <v>0</v>
      </c>
      <c r="I1055" s="464">
        <v>0</v>
      </c>
      <c r="J1055" s="227">
        <v>0</v>
      </c>
      <c r="K1055" s="379"/>
      <c r="L1055" s="379"/>
      <c r="M1055" s="379"/>
      <c r="N1055" s="379"/>
    </row>
    <row r="1056" spans="1:14" s="59" customFormat="1" ht="12.75" customHeight="1">
      <c r="A1056" s="133"/>
      <c r="B1056" s="95"/>
      <c r="C1056" s="96">
        <v>3110</v>
      </c>
      <c r="D1056" s="97" t="s">
        <v>268</v>
      </c>
      <c r="E1056" s="100">
        <v>1497.37</v>
      </c>
      <c r="F1056" s="99">
        <v>0</v>
      </c>
      <c r="G1056" s="99">
        <v>0</v>
      </c>
      <c r="H1056" s="100">
        <v>0</v>
      </c>
      <c r="I1056" s="465">
        <v>0</v>
      </c>
      <c r="J1056" s="242">
        <v>0</v>
      </c>
      <c r="K1056" s="379"/>
      <c r="L1056" s="379"/>
      <c r="M1056" s="379"/>
      <c r="N1056" s="379"/>
    </row>
    <row r="1057" spans="1:14" s="59" customFormat="1" ht="12.75" customHeight="1">
      <c r="A1057" s="133"/>
      <c r="B1057" s="123">
        <v>85395</v>
      </c>
      <c r="C1057" s="90"/>
      <c r="D1057" s="91" t="s">
        <v>37</v>
      </c>
      <c r="E1057" s="94">
        <f>E1059+E1063</f>
        <v>51509.700000000004</v>
      </c>
      <c r="F1057" s="93">
        <f>F1063</f>
        <v>535000</v>
      </c>
      <c r="G1057" s="93">
        <f>G1059+G1063+G1061</f>
        <v>543165</v>
      </c>
      <c r="H1057" s="94">
        <f>H1059+H1063</f>
        <v>390759.46</v>
      </c>
      <c r="I1057" s="464">
        <f t="shared" si="93"/>
        <v>71.94120755203299</v>
      </c>
      <c r="J1057" s="227">
        <f>H1057/E1057*100</f>
        <v>758.6133485537675</v>
      </c>
      <c r="K1057" s="379"/>
      <c r="L1057" s="379"/>
      <c r="M1057" s="379"/>
      <c r="N1057" s="379"/>
    </row>
    <row r="1058" spans="1:14" s="59" customFormat="1" ht="12.75" customHeight="1">
      <c r="A1058" s="133"/>
      <c r="B1058" s="101"/>
      <c r="C1058" s="90"/>
      <c r="D1058" s="125" t="s">
        <v>185</v>
      </c>
      <c r="E1058" s="127">
        <v>0</v>
      </c>
      <c r="F1058" s="126">
        <v>0</v>
      </c>
      <c r="G1058" s="126">
        <v>0</v>
      </c>
      <c r="H1058" s="127">
        <v>0</v>
      </c>
      <c r="I1058" s="526">
        <v>0</v>
      </c>
      <c r="J1058" s="127">
        <v>0</v>
      </c>
      <c r="K1058" s="379"/>
      <c r="L1058" s="379"/>
      <c r="M1058" s="379"/>
      <c r="N1058" s="379"/>
    </row>
    <row r="1059" spans="1:14" s="59" customFormat="1" ht="12.75" customHeight="1">
      <c r="A1059" s="133"/>
      <c r="B1059" s="101"/>
      <c r="C1059" s="90"/>
      <c r="D1059" s="124" t="s">
        <v>147</v>
      </c>
      <c r="E1059" s="199">
        <v>3000</v>
      </c>
      <c r="F1059" s="228">
        <v>0</v>
      </c>
      <c r="G1059" s="228">
        <f>G1060</f>
        <v>0</v>
      </c>
      <c r="H1059" s="199">
        <v>0</v>
      </c>
      <c r="I1059" s="527">
        <v>0</v>
      </c>
      <c r="J1059" s="254">
        <v>0</v>
      </c>
      <c r="K1059" s="379"/>
      <c r="L1059" s="379"/>
      <c r="M1059" s="379"/>
      <c r="N1059" s="379"/>
    </row>
    <row r="1060" spans="1:14" s="59" customFormat="1" ht="12.75" customHeight="1">
      <c r="A1060" s="133"/>
      <c r="B1060" s="101"/>
      <c r="C1060" s="96">
        <v>3110</v>
      </c>
      <c r="D1060" s="97" t="s">
        <v>268</v>
      </c>
      <c r="E1060" s="100">
        <v>3000</v>
      </c>
      <c r="F1060" s="99">
        <v>0</v>
      </c>
      <c r="G1060" s="99"/>
      <c r="H1060" s="100">
        <v>0</v>
      </c>
      <c r="I1060" s="465">
        <v>0</v>
      </c>
      <c r="J1060" s="242">
        <v>0</v>
      </c>
      <c r="K1060" s="379"/>
      <c r="L1060" s="379"/>
      <c r="M1060" s="379"/>
      <c r="N1060" s="379"/>
    </row>
    <row r="1061" spans="1:14" s="59" customFormat="1" ht="12.75" customHeight="1">
      <c r="A1061" s="133"/>
      <c r="B1061" s="101"/>
      <c r="C1061" s="96"/>
      <c r="D1061" s="124" t="s">
        <v>426</v>
      </c>
      <c r="E1061" s="199">
        <v>0</v>
      </c>
      <c r="F1061" s="228">
        <v>0</v>
      </c>
      <c r="G1061" s="228">
        <v>5040</v>
      </c>
      <c r="H1061" s="199">
        <v>0</v>
      </c>
      <c r="I1061" s="527">
        <v>0</v>
      </c>
      <c r="J1061" s="254">
        <v>0</v>
      </c>
      <c r="K1061" s="379"/>
      <c r="L1061" s="379"/>
      <c r="M1061" s="379"/>
      <c r="N1061" s="379"/>
    </row>
    <row r="1062" spans="1:14" s="59" customFormat="1" ht="12.75" customHeight="1">
      <c r="A1062" s="133"/>
      <c r="B1062" s="101"/>
      <c r="C1062" s="96">
        <v>3110</v>
      </c>
      <c r="D1062" s="97" t="s">
        <v>268</v>
      </c>
      <c r="E1062" s="100">
        <v>0</v>
      </c>
      <c r="F1062" s="99">
        <v>0</v>
      </c>
      <c r="G1062" s="99">
        <v>5040</v>
      </c>
      <c r="H1062" s="100">
        <v>0</v>
      </c>
      <c r="I1062" s="465">
        <v>0</v>
      </c>
      <c r="J1062" s="242">
        <v>0</v>
      </c>
      <c r="K1062" s="379"/>
      <c r="L1062" s="379"/>
      <c r="M1062" s="379"/>
      <c r="N1062" s="379"/>
    </row>
    <row r="1063" spans="1:14" s="59" customFormat="1" ht="12.75" customHeight="1">
      <c r="A1063" s="133"/>
      <c r="B1063" s="101"/>
      <c r="C1063" s="97"/>
      <c r="D1063" s="124" t="s">
        <v>168</v>
      </c>
      <c r="E1063" s="199">
        <f>SUM(E1066:E1073)</f>
        <v>48509.700000000004</v>
      </c>
      <c r="F1063" s="228">
        <f>SUM(F1065:F1073)</f>
        <v>535000</v>
      </c>
      <c r="G1063" s="228">
        <f>SUM(G1066:G1073)+G1065</f>
        <v>538125</v>
      </c>
      <c r="H1063" s="199">
        <f>SUM(H1066:H1073)+H1065</f>
        <v>390759.46</v>
      </c>
      <c r="I1063" s="527">
        <f aca="true" t="shared" si="96" ref="I1063:I1068">H1063/G1063*100</f>
        <v>72.61499837398374</v>
      </c>
      <c r="J1063" s="254">
        <f aca="true" t="shared" si="97" ref="J1063:J1072">H1063/E1063*100</f>
        <v>805.5285025469132</v>
      </c>
      <c r="K1063" s="379"/>
      <c r="L1063" s="379"/>
      <c r="M1063" s="379"/>
      <c r="N1063" s="379"/>
    </row>
    <row r="1064" spans="1:14" s="59" customFormat="1" ht="12.75" customHeight="1">
      <c r="A1064" s="133"/>
      <c r="B1064" s="101"/>
      <c r="C1064" s="97"/>
      <c r="D1064" s="106" t="s">
        <v>427</v>
      </c>
      <c r="E1064" s="199"/>
      <c r="F1064" s="228"/>
      <c r="G1064" s="228"/>
      <c r="H1064" s="199"/>
      <c r="I1064" s="465"/>
      <c r="J1064" s="242"/>
      <c r="K1064" s="379"/>
      <c r="L1064" s="379"/>
      <c r="M1064" s="379"/>
      <c r="N1064" s="379"/>
    </row>
    <row r="1065" spans="1:14" s="59" customFormat="1" ht="12.75" customHeight="1">
      <c r="A1065" s="133"/>
      <c r="B1065" s="101"/>
      <c r="C1065" s="97">
        <v>3119</v>
      </c>
      <c r="D1065" s="97" t="s">
        <v>268</v>
      </c>
      <c r="E1065" s="100">
        <v>0</v>
      </c>
      <c r="F1065" s="99">
        <v>74875</v>
      </c>
      <c r="G1065" s="99">
        <v>78000</v>
      </c>
      <c r="H1065" s="100">
        <v>78000</v>
      </c>
      <c r="I1065" s="465">
        <f t="shared" si="96"/>
        <v>100</v>
      </c>
      <c r="J1065" s="242">
        <v>0</v>
      </c>
      <c r="K1065" s="379"/>
      <c r="L1065" s="379"/>
      <c r="M1065" s="379"/>
      <c r="N1065" s="379"/>
    </row>
    <row r="1066" spans="1:14" s="59" customFormat="1" ht="12.75" customHeight="1">
      <c r="A1066" s="133"/>
      <c r="B1066" s="101"/>
      <c r="C1066" s="97">
        <v>4017</v>
      </c>
      <c r="D1066" s="97" t="s">
        <v>11</v>
      </c>
      <c r="E1066" s="100">
        <v>13480.43</v>
      </c>
      <c r="F1066" s="99">
        <v>69600</v>
      </c>
      <c r="G1066" s="99">
        <v>70380</v>
      </c>
      <c r="H1066" s="100">
        <v>56100</v>
      </c>
      <c r="I1066" s="465">
        <f t="shared" si="96"/>
        <v>79.71014492753623</v>
      </c>
      <c r="J1066" s="242">
        <f t="shared" si="97"/>
        <v>416.1588317286615</v>
      </c>
      <c r="K1066" s="379"/>
      <c r="L1066" s="379"/>
      <c r="M1066" s="379"/>
      <c r="N1066" s="379"/>
    </row>
    <row r="1067" spans="1:14" s="59" customFormat="1" ht="12.75" customHeight="1">
      <c r="A1067" s="133"/>
      <c r="B1067" s="101"/>
      <c r="C1067" s="97">
        <v>4047</v>
      </c>
      <c r="D1067" s="97" t="s">
        <v>428</v>
      </c>
      <c r="E1067" s="100">
        <v>0</v>
      </c>
      <c r="F1067" s="99">
        <v>1315</v>
      </c>
      <c r="G1067" s="99">
        <v>535</v>
      </c>
      <c r="H1067" s="100">
        <v>535.5</v>
      </c>
      <c r="I1067" s="465">
        <f t="shared" si="96"/>
        <v>100.09345794392523</v>
      </c>
      <c r="J1067" s="242">
        <v>0</v>
      </c>
      <c r="K1067" s="379"/>
      <c r="L1067" s="379"/>
      <c r="M1067" s="379"/>
      <c r="N1067" s="379"/>
    </row>
    <row r="1068" spans="1:14" s="59" customFormat="1" ht="12.75" customHeight="1">
      <c r="A1068" s="133"/>
      <c r="B1068" s="101"/>
      <c r="C1068" s="97">
        <v>4117</v>
      </c>
      <c r="D1068" s="97" t="s">
        <v>13</v>
      </c>
      <c r="E1068" s="100">
        <v>1084.86</v>
      </c>
      <c r="F1068" s="99">
        <v>12212</v>
      </c>
      <c r="G1068" s="99">
        <v>12212</v>
      </c>
      <c r="H1068" s="100">
        <v>5681.73</v>
      </c>
      <c r="I1068" s="465">
        <f t="shared" si="96"/>
        <v>46.52579430068784</v>
      </c>
      <c r="J1068" s="242">
        <f t="shared" si="97"/>
        <v>523.7293291300259</v>
      </c>
      <c r="K1068" s="379"/>
      <c r="L1068" s="379"/>
      <c r="M1068" s="379"/>
      <c r="N1068" s="379"/>
    </row>
    <row r="1069" spans="1:14" s="59" customFormat="1" ht="12.75" customHeight="1">
      <c r="A1069" s="133"/>
      <c r="B1069" s="101"/>
      <c r="C1069" s="97">
        <v>4127</v>
      </c>
      <c r="D1069" s="97" t="s">
        <v>382</v>
      </c>
      <c r="E1069" s="100">
        <v>102.9</v>
      </c>
      <c r="F1069" s="99">
        <v>1737</v>
      </c>
      <c r="G1069" s="99">
        <v>1737</v>
      </c>
      <c r="H1069" s="100">
        <v>571.03</v>
      </c>
      <c r="I1069" s="465">
        <f>H1069/G1069*100</f>
        <v>32.87449625791595</v>
      </c>
      <c r="J1069" s="242">
        <f t="shared" si="97"/>
        <v>554.9368318756074</v>
      </c>
      <c r="K1069" s="379"/>
      <c r="L1069" s="379"/>
      <c r="M1069" s="379"/>
      <c r="N1069" s="379"/>
    </row>
    <row r="1070" spans="1:14" s="59" customFormat="1" ht="12.75" customHeight="1">
      <c r="A1070" s="133"/>
      <c r="B1070" s="101"/>
      <c r="C1070" s="97">
        <v>4177</v>
      </c>
      <c r="D1070" s="97" t="s">
        <v>107</v>
      </c>
      <c r="E1070" s="100">
        <v>0</v>
      </c>
      <c r="F1070" s="99">
        <v>20000</v>
      </c>
      <c r="G1070" s="99">
        <v>20000</v>
      </c>
      <c r="H1070" s="100">
        <v>0</v>
      </c>
      <c r="I1070" s="465">
        <f>H1070/G1070*100</f>
        <v>0</v>
      </c>
      <c r="J1070" s="242">
        <v>0</v>
      </c>
      <c r="K1070" s="379"/>
      <c r="L1070" s="379"/>
      <c r="M1070" s="379"/>
      <c r="N1070" s="379"/>
    </row>
    <row r="1071" spans="1:14" s="59" customFormat="1" ht="12.75" customHeight="1">
      <c r="A1071" s="133"/>
      <c r="B1071" s="101"/>
      <c r="C1071" s="97">
        <v>4217</v>
      </c>
      <c r="D1071" s="97" t="s">
        <v>7</v>
      </c>
      <c r="E1071" s="100">
        <v>0</v>
      </c>
      <c r="F1071" s="99">
        <v>5000</v>
      </c>
      <c r="G1071" s="99">
        <v>5000</v>
      </c>
      <c r="H1071" s="100">
        <v>0</v>
      </c>
      <c r="I1071" s="465">
        <f>H1071/G1071*100</f>
        <v>0</v>
      </c>
      <c r="J1071" s="242">
        <v>0</v>
      </c>
      <c r="K1071" s="379"/>
      <c r="L1071" s="379"/>
      <c r="M1071" s="379"/>
      <c r="N1071" s="379"/>
    </row>
    <row r="1072" spans="1:14" s="59" customFormat="1" ht="12.75" customHeight="1">
      <c r="A1072" s="133"/>
      <c r="B1072" s="101"/>
      <c r="C1072" s="97">
        <v>4307</v>
      </c>
      <c r="D1072" s="97" t="s">
        <v>10</v>
      </c>
      <c r="E1072" s="100">
        <v>33841.51</v>
      </c>
      <c r="F1072" s="99">
        <v>348261</v>
      </c>
      <c r="G1072" s="99">
        <v>348261</v>
      </c>
      <c r="H1072" s="100">
        <v>249843.7</v>
      </c>
      <c r="I1072" s="465">
        <f>H1072/G1072*100</f>
        <v>71.74036139561996</v>
      </c>
      <c r="J1072" s="242">
        <f t="shared" si="97"/>
        <v>738.2758629860192</v>
      </c>
      <c r="K1072" s="379"/>
      <c r="L1072" s="379"/>
      <c r="M1072" s="379"/>
      <c r="N1072" s="379"/>
    </row>
    <row r="1073" spans="1:14" s="59" customFormat="1" ht="12.75" customHeight="1">
      <c r="A1073" s="323"/>
      <c r="B1073" s="171"/>
      <c r="C1073" s="97">
        <v>4417</v>
      </c>
      <c r="D1073" s="97" t="s">
        <v>16</v>
      </c>
      <c r="E1073" s="100">
        <v>0</v>
      </c>
      <c r="F1073" s="99">
        <v>2000</v>
      </c>
      <c r="G1073" s="99">
        <v>2000</v>
      </c>
      <c r="H1073" s="100">
        <v>27.5</v>
      </c>
      <c r="I1073" s="465">
        <f>H1073/G1073*100</f>
        <v>1.375</v>
      </c>
      <c r="J1073" s="242">
        <v>0</v>
      </c>
      <c r="K1073" s="379"/>
      <c r="L1073" s="379"/>
      <c r="M1073" s="379"/>
      <c r="N1073" s="379"/>
    </row>
    <row r="1074" spans="1:14" s="59" customFormat="1" ht="24" customHeight="1">
      <c r="A1074" s="137">
        <v>854</v>
      </c>
      <c r="B1074" s="114"/>
      <c r="C1074" s="120"/>
      <c r="D1074" s="708" t="s">
        <v>78</v>
      </c>
      <c r="E1074" s="122">
        <f>E1076+E1128+E1171+E1222+E1243+E1292+E1296+E1305+E1272+E1111</f>
        <v>10430937.71</v>
      </c>
      <c r="F1074" s="117">
        <f>F1076+F1128+F1171+F1222+F1243+F1292+F1296+F1305+F1272+F1111+F1250</f>
        <v>10447001</v>
      </c>
      <c r="G1074" s="117">
        <f>G1076+G1128+G1171+G1222+G1243+G1292+G1296+G1305+G1272+G1111+G1250</f>
        <v>11113583</v>
      </c>
      <c r="H1074" s="232">
        <f>H1076+H1128+H1171+H1222+H1243+H1292+H1296+H1305+H1272+H1111+H1250</f>
        <v>11082621.48</v>
      </c>
      <c r="I1074" s="463">
        <f aca="true" t="shared" si="98" ref="I1074:I1080">H1074/G1074*100</f>
        <v>99.72140829829587</v>
      </c>
      <c r="J1074" s="232">
        <f>H1074/E1074*100</f>
        <v>106.24760484740735</v>
      </c>
      <c r="K1074" s="379"/>
      <c r="L1074" s="379"/>
      <c r="M1074" s="379"/>
      <c r="N1074" s="379"/>
    </row>
    <row r="1075" spans="1:14" s="59" customFormat="1" ht="12.75" customHeight="1">
      <c r="A1075" s="186"/>
      <c r="B1075" s="119"/>
      <c r="C1075" s="120"/>
      <c r="D1075" s="416" t="s">
        <v>185</v>
      </c>
      <c r="E1075" s="122">
        <f>E1077+E1172</f>
        <v>0</v>
      </c>
      <c r="F1075" s="121">
        <f>F1077</f>
        <v>0</v>
      </c>
      <c r="G1075" s="121">
        <f>G1077+G1172+G1251</f>
        <v>28900</v>
      </c>
      <c r="H1075" s="122">
        <f>H1077+H1172+H1251</f>
        <v>28866.1</v>
      </c>
      <c r="I1075" s="528">
        <f t="shared" si="98"/>
        <v>99.8826989619377</v>
      </c>
      <c r="J1075" s="122">
        <v>0</v>
      </c>
      <c r="K1075" s="379"/>
      <c r="L1075" s="379"/>
      <c r="M1075" s="379"/>
      <c r="N1075" s="379"/>
    </row>
    <row r="1076" spans="1:14" s="59" customFormat="1" ht="12.75" customHeight="1">
      <c r="A1076" s="58"/>
      <c r="B1076" s="123">
        <v>85403</v>
      </c>
      <c r="C1076" s="90"/>
      <c r="D1076" s="91" t="s">
        <v>79</v>
      </c>
      <c r="E1076" s="94">
        <f>E1078</f>
        <v>1336670.9</v>
      </c>
      <c r="F1076" s="93">
        <f>F1078</f>
        <v>1272596</v>
      </c>
      <c r="G1076" s="93">
        <f>G1078</f>
        <v>1529845</v>
      </c>
      <c r="H1076" s="94">
        <f>H1078</f>
        <v>1521638.48</v>
      </c>
      <c r="I1076" s="464">
        <f t="shared" si="98"/>
        <v>99.46357179975749</v>
      </c>
      <c r="J1076" s="227">
        <f>H1076/E1076*100</f>
        <v>113.83792974022253</v>
      </c>
      <c r="K1076" s="379"/>
      <c r="L1076" s="379"/>
      <c r="M1076" s="379"/>
      <c r="N1076" s="379"/>
    </row>
    <row r="1077" spans="1:14" s="59" customFormat="1" ht="12.75" customHeight="1">
      <c r="A1077" s="88"/>
      <c r="B1077" s="101"/>
      <c r="C1077" s="319"/>
      <c r="D1077" s="91" t="s">
        <v>185</v>
      </c>
      <c r="E1077" s="127">
        <f>E1110</f>
        <v>0</v>
      </c>
      <c r="F1077" s="126">
        <f>F1110</f>
        <v>0</v>
      </c>
      <c r="G1077" s="126">
        <f>G1110</f>
        <v>0</v>
      </c>
      <c r="H1077" s="127">
        <f>H1110</f>
        <v>0</v>
      </c>
      <c r="I1077" s="526">
        <v>0</v>
      </c>
      <c r="J1077" s="127">
        <v>0</v>
      </c>
      <c r="K1077" s="379"/>
      <c r="L1077" s="379"/>
      <c r="M1077" s="379"/>
      <c r="N1077" s="379"/>
    </row>
    <row r="1078" spans="1:14" s="59" customFormat="1" ht="12.75" customHeight="1">
      <c r="A1078" s="88"/>
      <c r="B1078" s="104"/>
      <c r="C1078" s="213"/>
      <c r="D1078" s="124" t="s">
        <v>274</v>
      </c>
      <c r="E1078" s="199">
        <f>SUM(E1094:E1110)+E1080+E1081+E1082</f>
        <v>1336670.9</v>
      </c>
      <c r="F1078" s="228">
        <f>SUM(F1079:F1082)+SUM(F1094:F1110)</f>
        <v>1272596</v>
      </c>
      <c r="G1078" s="228">
        <f>SUM(G1079:G1082)+SUM(G1094:G1110)</f>
        <v>1529845</v>
      </c>
      <c r="H1078" s="199">
        <f>SUM(H1079:H1082)+SUM(H1094:H1110)</f>
        <v>1521638.48</v>
      </c>
      <c r="I1078" s="527">
        <f t="shared" si="98"/>
        <v>99.46357179975749</v>
      </c>
      <c r="J1078" s="254">
        <f>H1078/E1078*100</f>
        <v>113.83792974022253</v>
      </c>
      <c r="K1078" s="398"/>
      <c r="L1078" s="379"/>
      <c r="M1078" s="379"/>
      <c r="N1078" s="379"/>
    </row>
    <row r="1079" spans="1:14" s="59" customFormat="1" ht="12.75" customHeight="1">
      <c r="A1079" s="88"/>
      <c r="B1079" s="104"/>
      <c r="C1079" s="192">
        <v>2910</v>
      </c>
      <c r="D1079" s="97"/>
      <c r="E1079" s="100">
        <v>0</v>
      </c>
      <c r="F1079" s="99">
        <v>0</v>
      </c>
      <c r="G1079" s="99">
        <v>157</v>
      </c>
      <c r="H1079" s="100">
        <v>157.42</v>
      </c>
      <c r="I1079" s="465">
        <f>H1079/G1079*100</f>
        <v>100.26751592356686</v>
      </c>
      <c r="J1079" s="100">
        <v>0</v>
      </c>
      <c r="K1079" s="398"/>
      <c r="L1079" s="379"/>
      <c r="M1079" s="379"/>
      <c r="N1079" s="379"/>
    </row>
    <row r="1080" spans="1:14" s="59" customFormat="1" ht="12.75" customHeight="1">
      <c r="A1080" s="88"/>
      <c r="B1080" s="88"/>
      <c r="C1080" s="96">
        <v>3020</v>
      </c>
      <c r="D1080" s="97" t="s">
        <v>154</v>
      </c>
      <c r="E1080" s="100">
        <v>30232.22</v>
      </c>
      <c r="F1080" s="99">
        <v>39465</v>
      </c>
      <c r="G1080" s="99">
        <v>30741</v>
      </c>
      <c r="H1080" s="100">
        <v>30517.69</v>
      </c>
      <c r="I1080" s="465">
        <f t="shared" si="98"/>
        <v>99.27357600598549</v>
      </c>
      <c r="J1080" s="242">
        <f aca="true" t="shared" si="99" ref="J1080:J1138">H1080/E1080*100</f>
        <v>100.9442574842337</v>
      </c>
      <c r="K1080" s="385"/>
      <c r="L1080" s="379"/>
      <c r="M1080" s="379"/>
      <c r="N1080" s="379"/>
    </row>
    <row r="1081" spans="1:14" s="59" customFormat="1" ht="12.75" customHeight="1">
      <c r="A1081" s="88"/>
      <c r="B1081" s="88"/>
      <c r="C1081" s="96">
        <v>4010</v>
      </c>
      <c r="D1081" s="97" t="s">
        <v>11</v>
      </c>
      <c r="E1081" s="100">
        <v>882100.12</v>
      </c>
      <c r="F1081" s="99">
        <v>785999</v>
      </c>
      <c r="G1081" s="99">
        <v>1023547</v>
      </c>
      <c r="H1081" s="100">
        <v>1023156.83</v>
      </c>
      <c r="I1081" s="465">
        <f>H1081/G1081*100</f>
        <v>99.96188059756903</v>
      </c>
      <c r="J1081" s="242">
        <f t="shared" si="99"/>
        <v>115.99100904781648</v>
      </c>
      <c r="K1081" s="379"/>
      <c r="L1081" s="379"/>
      <c r="M1081" s="379"/>
      <c r="N1081" s="379"/>
    </row>
    <row r="1082" spans="1:14" s="59" customFormat="1" ht="12.75" customHeight="1">
      <c r="A1082" s="129"/>
      <c r="B1082" s="129"/>
      <c r="C1082" s="96">
        <v>4040</v>
      </c>
      <c r="D1082" s="97" t="s">
        <v>12</v>
      </c>
      <c r="E1082" s="100">
        <v>63862.95</v>
      </c>
      <c r="F1082" s="99">
        <v>76345</v>
      </c>
      <c r="G1082" s="99">
        <v>75710</v>
      </c>
      <c r="H1082" s="100">
        <v>75709.65</v>
      </c>
      <c r="I1082" s="465">
        <f>H1082/G1082*100</f>
        <v>99.99953770968168</v>
      </c>
      <c r="J1082" s="242">
        <f t="shared" si="99"/>
        <v>118.55019224761773</v>
      </c>
      <c r="K1082" s="379"/>
      <c r="L1082" s="379"/>
      <c r="M1082" s="379"/>
      <c r="N1082" s="379"/>
    </row>
    <row r="1083" spans="1:14" s="59" customFormat="1" ht="12.75" customHeight="1">
      <c r="A1083" s="128"/>
      <c r="B1083" s="128"/>
      <c r="C1083" s="128"/>
      <c r="D1083" s="128"/>
      <c r="E1083" s="131"/>
      <c r="F1083" s="130"/>
      <c r="G1083" s="130"/>
      <c r="H1083" s="131"/>
      <c r="I1083" s="307"/>
      <c r="J1083" s="307"/>
      <c r="K1083" s="379"/>
      <c r="L1083" s="379"/>
      <c r="M1083" s="379"/>
      <c r="N1083" s="379"/>
    </row>
    <row r="1084" spans="1:14" s="59" customFormat="1" ht="12.75" customHeight="1">
      <c r="A1084" s="128"/>
      <c r="B1084" s="128"/>
      <c r="C1084" s="128"/>
      <c r="D1084" s="128"/>
      <c r="E1084" s="131"/>
      <c r="F1084" s="130"/>
      <c r="G1084" s="130"/>
      <c r="H1084" s="131"/>
      <c r="I1084" s="307"/>
      <c r="J1084" s="307"/>
      <c r="K1084" s="379"/>
      <c r="L1084" s="379"/>
      <c r="M1084" s="379"/>
      <c r="N1084" s="379"/>
    </row>
    <row r="1085" spans="1:14" s="59" customFormat="1" ht="12.75" customHeight="1">
      <c r="A1085" s="128"/>
      <c r="B1085" s="128"/>
      <c r="C1085" s="128"/>
      <c r="D1085" s="128"/>
      <c r="E1085" s="131"/>
      <c r="F1085" s="130"/>
      <c r="G1085" s="130"/>
      <c r="H1085" s="131"/>
      <c r="I1085" s="307"/>
      <c r="J1085" s="307"/>
      <c r="K1085" s="379"/>
      <c r="L1085" s="379"/>
      <c r="M1085" s="379"/>
      <c r="N1085" s="379"/>
    </row>
    <row r="1086" spans="1:14" s="59" customFormat="1" ht="12.75" customHeight="1">
      <c r="A1086" s="128"/>
      <c r="B1086" s="128"/>
      <c r="C1086" s="128"/>
      <c r="D1086" s="128"/>
      <c r="E1086" s="131"/>
      <c r="F1086" s="130"/>
      <c r="G1086" s="130"/>
      <c r="H1086" s="131"/>
      <c r="I1086" s="307"/>
      <c r="J1086" s="307"/>
      <c r="K1086" s="379"/>
      <c r="L1086" s="379"/>
      <c r="M1086" s="379"/>
      <c r="N1086" s="379"/>
    </row>
    <row r="1087" spans="1:14" s="59" customFormat="1" ht="12.75" customHeight="1">
      <c r="A1087" s="128"/>
      <c r="B1087" s="128"/>
      <c r="C1087" s="128"/>
      <c r="D1087" s="128"/>
      <c r="E1087" s="131"/>
      <c r="F1087" s="130"/>
      <c r="G1087" s="130"/>
      <c r="H1087" s="131"/>
      <c r="I1087" s="307"/>
      <c r="J1087" s="307"/>
      <c r="K1087" s="379"/>
      <c r="L1087" s="379"/>
      <c r="M1087" s="379"/>
      <c r="N1087" s="379"/>
    </row>
    <row r="1088" spans="1:14" s="59" customFormat="1" ht="12.75" customHeight="1">
      <c r="A1088" s="128"/>
      <c r="B1088" s="128"/>
      <c r="C1088" s="128"/>
      <c r="D1088" s="128"/>
      <c r="E1088" s="131" t="s">
        <v>485</v>
      </c>
      <c r="F1088" s="130"/>
      <c r="G1088" s="130"/>
      <c r="H1088" s="131"/>
      <c r="I1088" s="307"/>
      <c r="J1088" s="307"/>
      <c r="K1088" s="379"/>
      <c r="L1088" s="379"/>
      <c r="M1088" s="379"/>
      <c r="N1088" s="379"/>
    </row>
    <row r="1089" spans="1:14" s="59" customFormat="1" ht="12.75" customHeight="1">
      <c r="A1089" s="128"/>
      <c r="B1089" s="128"/>
      <c r="C1089" s="128"/>
      <c r="D1089" s="128"/>
      <c r="E1089" s="131"/>
      <c r="F1089" s="130"/>
      <c r="G1089" s="130"/>
      <c r="H1089" s="131"/>
      <c r="I1089" s="307"/>
      <c r="J1089" s="307"/>
      <c r="K1089" s="379"/>
      <c r="L1089" s="379"/>
      <c r="M1089" s="379"/>
      <c r="N1089" s="379"/>
    </row>
    <row r="1090" spans="1:14" s="59" customFormat="1" ht="12.75" customHeight="1">
      <c r="A1090" s="340"/>
      <c r="B1090" s="341"/>
      <c r="C1090" s="340"/>
      <c r="D1090" s="342"/>
      <c r="E1090" s="65" t="s">
        <v>3</v>
      </c>
      <c r="F1090" s="343" t="s">
        <v>97</v>
      </c>
      <c r="G1090" s="344" t="s">
        <v>98</v>
      </c>
      <c r="H1090" s="65" t="s">
        <v>3</v>
      </c>
      <c r="I1090" s="345" t="s">
        <v>273</v>
      </c>
      <c r="J1090" s="346"/>
      <c r="K1090" s="379"/>
      <c r="L1090" s="379"/>
      <c r="M1090" s="379"/>
      <c r="N1090" s="379"/>
    </row>
    <row r="1091" spans="1:14" s="59" customFormat="1" ht="12.75" customHeight="1">
      <c r="A1091" s="347" t="s">
        <v>94</v>
      </c>
      <c r="B1091" s="211" t="s">
        <v>95</v>
      </c>
      <c r="C1091" s="347" t="s">
        <v>4</v>
      </c>
      <c r="D1091" s="348" t="s">
        <v>96</v>
      </c>
      <c r="E1091" s="69" t="s">
        <v>357</v>
      </c>
      <c r="F1091" s="349" t="s">
        <v>99</v>
      </c>
      <c r="G1091" s="350" t="s">
        <v>100</v>
      </c>
      <c r="H1091" s="69" t="s">
        <v>407</v>
      </c>
      <c r="I1091" s="351"/>
      <c r="J1091" s="352"/>
      <c r="K1091" s="379"/>
      <c r="L1091" s="379"/>
      <c r="M1091" s="379"/>
      <c r="N1091" s="379"/>
    </row>
    <row r="1092" spans="1:14" s="59" customFormat="1" ht="12.75" customHeight="1">
      <c r="A1092" s="353"/>
      <c r="B1092" s="354"/>
      <c r="C1092" s="353"/>
      <c r="D1092" s="355"/>
      <c r="E1092" s="73"/>
      <c r="F1092" s="356" t="s">
        <v>407</v>
      </c>
      <c r="G1092" s="357" t="s">
        <v>101</v>
      </c>
      <c r="H1092" s="73"/>
      <c r="I1092" s="358" t="s">
        <v>102</v>
      </c>
      <c r="J1092" s="359" t="s">
        <v>103</v>
      </c>
      <c r="K1092" s="379"/>
      <c r="L1092" s="379"/>
      <c r="M1092" s="379"/>
      <c r="N1092" s="379"/>
    </row>
    <row r="1093" spans="1:14" s="59" customFormat="1" ht="12.75" customHeight="1">
      <c r="A1093" s="74">
        <v>1</v>
      </c>
      <c r="B1093" s="75">
        <v>2</v>
      </c>
      <c r="C1093" s="75">
        <v>3</v>
      </c>
      <c r="D1093" s="75">
        <v>4</v>
      </c>
      <c r="E1093" s="360">
        <v>5</v>
      </c>
      <c r="F1093" s="360">
        <v>6</v>
      </c>
      <c r="G1093" s="360">
        <v>7</v>
      </c>
      <c r="H1093" s="361">
        <v>8</v>
      </c>
      <c r="I1093" s="362">
        <v>9</v>
      </c>
      <c r="J1093" s="363">
        <v>10</v>
      </c>
      <c r="K1093" s="379"/>
      <c r="L1093" s="379"/>
      <c r="M1093" s="379"/>
      <c r="N1093" s="379"/>
    </row>
    <row r="1094" spans="1:14" s="59" customFormat="1" ht="12.75" customHeight="1">
      <c r="A1094" s="58"/>
      <c r="B1094" s="95"/>
      <c r="C1094" s="96">
        <v>4110</v>
      </c>
      <c r="D1094" s="97" t="s">
        <v>13</v>
      </c>
      <c r="E1094" s="100">
        <v>148114.02</v>
      </c>
      <c r="F1094" s="99">
        <v>173858</v>
      </c>
      <c r="G1094" s="99">
        <v>186821</v>
      </c>
      <c r="H1094" s="100">
        <v>186820.72</v>
      </c>
      <c r="I1094" s="465">
        <f>H1094/G1094*100</f>
        <v>99.99985012391541</v>
      </c>
      <c r="J1094" s="242">
        <f t="shared" si="99"/>
        <v>126.1330426383674</v>
      </c>
      <c r="K1094" s="398"/>
      <c r="L1094" s="379"/>
      <c r="M1094" s="379"/>
      <c r="N1094" s="379"/>
    </row>
    <row r="1095" spans="1:14" s="59" customFormat="1" ht="12.75" customHeight="1">
      <c r="A1095" s="88"/>
      <c r="B1095" s="95"/>
      <c r="C1095" s="96">
        <v>4120</v>
      </c>
      <c r="D1095" s="97" t="s">
        <v>14</v>
      </c>
      <c r="E1095" s="100">
        <v>12983.84</v>
      </c>
      <c r="F1095" s="99">
        <v>19481</v>
      </c>
      <c r="G1095" s="99">
        <v>17671</v>
      </c>
      <c r="H1095" s="100">
        <v>17671.04</v>
      </c>
      <c r="I1095" s="465">
        <f>H1095/G1095*100</f>
        <v>100.00022635957218</v>
      </c>
      <c r="J1095" s="242">
        <f t="shared" si="99"/>
        <v>136.100260015527</v>
      </c>
      <c r="K1095" s="385"/>
      <c r="L1095" s="379"/>
      <c r="M1095" s="379"/>
      <c r="N1095" s="379"/>
    </row>
    <row r="1096" spans="1:14" s="59" customFormat="1" ht="12.75" customHeight="1">
      <c r="A1096" s="88"/>
      <c r="B1096" s="95"/>
      <c r="C1096" s="96">
        <v>4170</v>
      </c>
      <c r="D1096" s="97" t="s">
        <v>107</v>
      </c>
      <c r="E1096" s="100">
        <v>0</v>
      </c>
      <c r="F1096" s="99">
        <v>0</v>
      </c>
      <c r="G1096" s="99">
        <v>0</v>
      </c>
      <c r="H1096" s="100">
        <v>0</v>
      </c>
      <c r="I1096" s="465">
        <v>0</v>
      </c>
      <c r="J1096" s="242">
        <v>0</v>
      </c>
      <c r="K1096" s="379"/>
      <c r="L1096" s="379"/>
      <c r="M1096" s="379"/>
      <c r="N1096" s="379"/>
    </row>
    <row r="1097" spans="1:14" s="59" customFormat="1" ht="12.75" customHeight="1">
      <c r="A1097" s="88"/>
      <c r="B1097" s="95"/>
      <c r="C1097" s="96">
        <v>4210</v>
      </c>
      <c r="D1097" s="97" t="s">
        <v>7</v>
      </c>
      <c r="E1097" s="100">
        <v>33855.76</v>
      </c>
      <c r="F1097" s="99">
        <v>50000</v>
      </c>
      <c r="G1097" s="99">
        <v>58494</v>
      </c>
      <c r="H1097" s="100">
        <v>58494.02</v>
      </c>
      <c r="I1097" s="465">
        <f>H1097/G1097*100</f>
        <v>100.000034191541</v>
      </c>
      <c r="J1097" s="242">
        <f t="shared" si="99"/>
        <v>172.77420444851924</v>
      </c>
      <c r="K1097" s="398"/>
      <c r="L1097" s="379"/>
      <c r="M1097" s="379"/>
      <c r="N1097" s="379"/>
    </row>
    <row r="1098" spans="1:14" s="59" customFormat="1" ht="12.75" customHeight="1">
      <c r="A1098" s="88"/>
      <c r="B1098" s="95"/>
      <c r="C1098" s="96">
        <v>4220</v>
      </c>
      <c r="D1098" s="97" t="s">
        <v>49</v>
      </c>
      <c r="E1098" s="100">
        <v>57520.18</v>
      </c>
      <c r="F1098" s="99">
        <v>60000</v>
      </c>
      <c r="G1098" s="99">
        <v>59213</v>
      </c>
      <c r="H1098" s="100">
        <v>58707.14</v>
      </c>
      <c r="I1098" s="465">
        <f>H1098/G1098*100</f>
        <v>99.14569435765794</v>
      </c>
      <c r="J1098" s="242">
        <f t="shared" si="99"/>
        <v>102.06355404312018</v>
      </c>
      <c r="K1098" s="551"/>
      <c r="L1098" s="379"/>
      <c r="M1098" s="379"/>
      <c r="N1098" s="379"/>
    </row>
    <row r="1099" spans="1:14" s="59" customFormat="1" ht="12.75" customHeight="1">
      <c r="A1099" s="88"/>
      <c r="B1099" s="95"/>
      <c r="C1099" s="96">
        <v>4260</v>
      </c>
      <c r="D1099" s="97" t="s">
        <v>15</v>
      </c>
      <c r="E1099" s="100">
        <v>30472.55</v>
      </c>
      <c r="F1099" s="99">
        <v>0</v>
      </c>
      <c r="G1099" s="99">
        <v>0</v>
      </c>
      <c r="H1099" s="100">
        <v>0</v>
      </c>
      <c r="I1099" s="465">
        <v>0</v>
      </c>
      <c r="J1099" s="242">
        <v>0</v>
      </c>
      <c r="K1099" s="379"/>
      <c r="L1099" s="379"/>
      <c r="M1099" s="379"/>
      <c r="N1099" s="379"/>
    </row>
    <row r="1100" spans="1:14" s="59" customFormat="1" ht="12.75" customHeight="1">
      <c r="A1100" s="88"/>
      <c r="B1100" s="95"/>
      <c r="C1100" s="96">
        <v>4270</v>
      </c>
      <c r="D1100" s="97" t="s">
        <v>27</v>
      </c>
      <c r="E1100" s="100">
        <v>2212.85</v>
      </c>
      <c r="F1100" s="99">
        <v>0</v>
      </c>
      <c r="G1100" s="99">
        <v>0</v>
      </c>
      <c r="H1100" s="100">
        <v>0</v>
      </c>
      <c r="I1100" s="465">
        <v>0</v>
      </c>
      <c r="J1100" s="242">
        <v>0</v>
      </c>
      <c r="K1100" s="379"/>
      <c r="L1100" s="379"/>
      <c r="M1100" s="379"/>
      <c r="N1100" s="379"/>
    </row>
    <row r="1101" spans="1:14" s="59" customFormat="1" ht="12.75" customHeight="1">
      <c r="A1101" s="88"/>
      <c r="B1101" s="95"/>
      <c r="C1101" s="96">
        <v>4280</v>
      </c>
      <c r="D1101" s="97" t="s">
        <v>87</v>
      </c>
      <c r="E1101" s="100">
        <v>400</v>
      </c>
      <c r="F1101" s="99">
        <v>1200</v>
      </c>
      <c r="G1101" s="99">
        <v>1050</v>
      </c>
      <c r="H1101" s="100">
        <v>1050</v>
      </c>
      <c r="I1101" s="465">
        <f>H1101/G1101*100</f>
        <v>100</v>
      </c>
      <c r="J1101" s="242">
        <f>H1101/E1101*100</f>
        <v>262.5</v>
      </c>
      <c r="K1101" s="385"/>
      <c r="L1101" s="379"/>
      <c r="M1101" s="379"/>
      <c r="N1101" s="379"/>
    </row>
    <row r="1102" spans="1:14" s="59" customFormat="1" ht="12.75" customHeight="1">
      <c r="A1102" s="88"/>
      <c r="B1102" s="95"/>
      <c r="C1102" s="96">
        <v>4300</v>
      </c>
      <c r="D1102" s="97" t="s">
        <v>10</v>
      </c>
      <c r="E1102" s="100">
        <v>24451.21</v>
      </c>
      <c r="F1102" s="99">
        <v>10000</v>
      </c>
      <c r="G1102" s="99">
        <v>20935</v>
      </c>
      <c r="H1102" s="100">
        <v>14562.05</v>
      </c>
      <c r="I1102" s="465">
        <f>H1102/G1102*100</f>
        <v>69.55839503224264</v>
      </c>
      <c r="J1102" s="242">
        <f t="shared" si="99"/>
        <v>59.55553937821482</v>
      </c>
      <c r="K1102" s="379"/>
      <c r="L1102" s="379"/>
      <c r="M1102" s="379"/>
      <c r="N1102" s="379"/>
    </row>
    <row r="1103" spans="1:14" s="59" customFormat="1" ht="12.75" customHeight="1">
      <c r="A1103" s="66"/>
      <c r="B1103" s="384"/>
      <c r="C1103" s="396">
        <v>4360</v>
      </c>
      <c r="D1103" s="97" t="s">
        <v>335</v>
      </c>
      <c r="E1103" s="146">
        <v>3298.3</v>
      </c>
      <c r="F1103" s="263">
        <v>0</v>
      </c>
      <c r="G1103" s="263">
        <v>0</v>
      </c>
      <c r="H1103" s="146">
        <v>0</v>
      </c>
      <c r="I1103" s="465">
        <v>0</v>
      </c>
      <c r="J1103" s="242">
        <v>0</v>
      </c>
      <c r="K1103" s="379"/>
      <c r="L1103" s="379"/>
      <c r="M1103" s="379"/>
      <c r="N1103" s="379"/>
    </row>
    <row r="1104" spans="1:14" s="59" customFormat="1" ht="12.75" customHeight="1">
      <c r="A1104" s="88"/>
      <c r="B1104" s="95"/>
      <c r="C1104" s="96">
        <v>4410</v>
      </c>
      <c r="D1104" s="97" t="s">
        <v>16</v>
      </c>
      <c r="E1104" s="100">
        <v>814.1</v>
      </c>
      <c r="F1104" s="99">
        <v>180</v>
      </c>
      <c r="G1104" s="99">
        <v>0</v>
      </c>
      <c r="H1104" s="100">
        <v>0</v>
      </c>
      <c r="I1104" s="465">
        <v>0</v>
      </c>
      <c r="J1104" s="242">
        <f t="shared" si="99"/>
        <v>0</v>
      </c>
      <c r="K1104" s="379"/>
      <c r="L1104" s="379"/>
      <c r="M1104" s="379"/>
      <c r="N1104" s="379"/>
    </row>
    <row r="1105" spans="1:14" s="59" customFormat="1" ht="12.75" customHeight="1">
      <c r="A1105" s="88"/>
      <c r="B1105" s="95"/>
      <c r="C1105" s="96">
        <v>4430</v>
      </c>
      <c r="D1105" s="97" t="s">
        <v>28</v>
      </c>
      <c r="E1105" s="100">
        <v>3999</v>
      </c>
      <c r="F1105" s="99">
        <v>7000</v>
      </c>
      <c r="G1105" s="99">
        <v>7000</v>
      </c>
      <c r="H1105" s="100">
        <v>6286</v>
      </c>
      <c r="I1105" s="465">
        <f>H1105/G1105*100</f>
        <v>89.8</v>
      </c>
      <c r="J1105" s="242">
        <f t="shared" si="99"/>
        <v>157.18929732433108</v>
      </c>
      <c r="K1105" s="379"/>
      <c r="L1105" s="379"/>
      <c r="M1105" s="379"/>
      <c r="N1105" s="379"/>
    </row>
    <row r="1106" spans="1:14" s="59" customFormat="1" ht="12.75" customHeight="1">
      <c r="A1106" s="88"/>
      <c r="B1106" s="95"/>
      <c r="C1106" s="96">
        <v>4440</v>
      </c>
      <c r="D1106" s="97" t="s">
        <v>17</v>
      </c>
      <c r="E1106" s="100">
        <v>38429</v>
      </c>
      <c r="F1106" s="99">
        <v>43568</v>
      </c>
      <c r="G1106" s="99">
        <v>42163</v>
      </c>
      <c r="H1106" s="100">
        <v>42163</v>
      </c>
      <c r="I1106" s="465">
        <f>H1106/G1106*100</f>
        <v>100</v>
      </c>
      <c r="J1106" s="242">
        <f>H1106/E1106*100</f>
        <v>109.71662026074058</v>
      </c>
      <c r="K1106" s="379"/>
      <c r="L1106" s="379"/>
      <c r="M1106" s="379"/>
      <c r="N1106" s="379"/>
    </row>
    <row r="1107" spans="1:14" s="59" customFormat="1" ht="12.75" customHeight="1">
      <c r="A1107" s="88"/>
      <c r="B1107" s="95"/>
      <c r="C1107" s="96">
        <v>4530</v>
      </c>
      <c r="D1107" s="97" t="s">
        <v>42</v>
      </c>
      <c r="E1107" s="100">
        <v>125.37</v>
      </c>
      <c r="F1107" s="99">
        <v>0</v>
      </c>
      <c r="G1107" s="99">
        <v>1322</v>
      </c>
      <c r="H1107" s="100">
        <v>1322.36</v>
      </c>
      <c r="I1107" s="465">
        <f>H1107/G1107*100</f>
        <v>100.02723146747353</v>
      </c>
      <c r="J1107" s="548">
        <f>H1107/E1107*100</f>
        <v>1054.7658929568477</v>
      </c>
      <c r="K1107" s="379"/>
      <c r="L1107" s="379"/>
      <c r="M1107" s="379"/>
      <c r="N1107" s="379"/>
    </row>
    <row r="1108" spans="1:14" s="59" customFormat="1" ht="12.75" customHeight="1">
      <c r="A1108" s="88"/>
      <c r="B1108" s="95"/>
      <c r="C1108" s="96">
        <v>4610</v>
      </c>
      <c r="D1108" s="97" t="s">
        <v>114</v>
      </c>
      <c r="E1108" s="100">
        <v>0</v>
      </c>
      <c r="F1108" s="99">
        <v>500</v>
      </c>
      <c r="G1108" s="99">
        <v>117</v>
      </c>
      <c r="H1108" s="100">
        <v>116.92</v>
      </c>
      <c r="I1108" s="465">
        <f>H1108/G1108*100</f>
        <v>99.93162393162393</v>
      </c>
      <c r="J1108" s="100">
        <v>0</v>
      </c>
      <c r="K1108" s="379"/>
      <c r="L1108" s="379"/>
      <c r="M1108" s="379"/>
      <c r="N1108" s="379"/>
    </row>
    <row r="1109" spans="1:14" s="59" customFormat="1" ht="12.75" customHeight="1">
      <c r="A1109" s="88"/>
      <c r="B1109" s="95"/>
      <c r="C1109" s="96">
        <v>4700</v>
      </c>
      <c r="D1109" s="97" t="s">
        <v>136</v>
      </c>
      <c r="E1109" s="100">
        <v>3799.43</v>
      </c>
      <c r="F1109" s="99">
        <v>5000</v>
      </c>
      <c r="G1109" s="99">
        <v>4904</v>
      </c>
      <c r="H1109" s="100">
        <v>4903.64</v>
      </c>
      <c r="I1109" s="465">
        <f>H1109/G1109*100</f>
        <v>99.9926590538336</v>
      </c>
      <c r="J1109" s="242">
        <f>H1109/E1109*100</f>
        <v>129.0625172723277</v>
      </c>
      <c r="K1109" s="379"/>
      <c r="L1109" s="379"/>
      <c r="M1109" s="379"/>
      <c r="N1109" s="379"/>
    </row>
    <row r="1110" spans="1:14" s="59" customFormat="1" ht="12.75" customHeight="1">
      <c r="A1110" s="88"/>
      <c r="B1110" s="95"/>
      <c r="C1110" s="96">
        <v>6050</v>
      </c>
      <c r="D1110" s="201" t="s">
        <v>60</v>
      </c>
      <c r="E1110" s="100">
        <v>0</v>
      </c>
      <c r="F1110" s="99">
        <v>0</v>
      </c>
      <c r="G1110" s="99">
        <v>0</v>
      </c>
      <c r="H1110" s="100">
        <v>0</v>
      </c>
      <c r="I1110" s="465">
        <v>0</v>
      </c>
      <c r="J1110" s="100">
        <v>0</v>
      </c>
      <c r="K1110" s="379"/>
      <c r="L1110" s="379"/>
      <c r="M1110" s="379"/>
      <c r="N1110" s="379"/>
    </row>
    <row r="1111" spans="1:14" s="59" customFormat="1" ht="12.75" customHeight="1">
      <c r="A1111" s="141"/>
      <c r="B1111" s="123">
        <v>85404</v>
      </c>
      <c r="C1111" s="90"/>
      <c r="D1111" s="91" t="s">
        <v>315</v>
      </c>
      <c r="E1111" s="94">
        <f>E1112+E1119</f>
        <v>79215</v>
      </c>
      <c r="F1111" s="93">
        <f>F1112+F1119</f>
        <v>62404</v>
      </c>
      <c r="G1111" s="93">
        <f>G1112+G1119</f>
        <v>70290</v>
      </c>
      <c r="H1111" s="94">
        <f>H1112+H1119</f>
        <v>70290</v>
      </c>
      <c r="I1111" s="464">
        <f aca="true" t="shared" si="100" ref="I1111:I1116">H1111/G1111*100</f>
        <v>100</v>
      </c>
      <c r="J1111" s="94">
        <f>H1111/E1111*100</f>
        <v>88.73319447074418</v>
      </c>
      <c r="K1111" s="379"/>
      <c r="L1111" s="379"/>
      <c r="M1111" s="379"/>
      <c r="N1111" s="379"/>
    </row>
    <row r="1112" spans="1:14" s="59" customFormat="1" ht="12.75" customHeight="1">
      <c r="A1112" s="141"/>
      <c r="B1112" s="88"/>
      <c r="C1112" s="96"/>
      <c r="D1112" s="124" t="s">
        <v>274</v>
      </c>
      <c r="E1112" s="199">
        <f>SUM(E1113:E1118)</f>
        <v>58472</v>
      </c>
      <c r="F1112" s="228">
        <f>SUM(F1113:F1118)</f>
        <v>43552</v>
      </c>
      <c r="G1112" s="228">
        <f>SUM(G1113:G1118)</f>
        <v>51700</v>
      </c>
      <c r="H1112" s="199">
        <f>SUM(H1113:H1118)</f>
        <v>51700</v>
      </c>
      <c r="I1112" s="527">
        <f t="shared" si="100"/>
        <v>100</v>
      </c>
      <c r="J1112" s="199">
        <f t="shared" si="99"/>
        <v>88.41838828841155</v>
      </c>
      <c r="K1112" s="379"/>
      <c r="L1112" s="379"/>
      <c r="M1112" s="379"/>
      <c r="N1112" s="379"/>
    </row>
    <row r="1113" spans="1:14" s="59" customFormat="1" ht="12.75" customHeight="1">
      <c r="A1113" s="141"/>
      <c r="B1113" s="88"/>
      <c r="C1113" s="96">
        <v>3020</v>
      </c>
      <c r="D1113" s="97" t="s">
        <v>154</v>
      </c>
      <c r="E1113" s="100">
        <v>628</v>
      </c>
      <c r="F1113" s="99">
        <v>322</v>
      </c>
      <c r="G1113" s="99">
        <v>785</v>
      </c>
      <c r="H1113" s="100">
        <v>785.07</v>
      </c>
      <c r="I1113" s="465">
        <f t="shared" si="100"/>
        <v>100.00891719745223</v>
      </c>
      <c r="J1113" s="242">
        <f>H1113/E1113*100</f>
        <v>125.01114649681529</v>
      </c>
      <c r="K1113" s="398"/>
      <c r="L1113" s="379"/>
      <c r="M1113" s="379"/>
      <c r="N1113" s="379"/>
    </row>
    <row r="1114" spans="1:14" s="59" customFormat="1" ht="12.75" customHeight="1">
      <c r="A1114" s="141"/>
      <c r="B1114" s="88"/>
      <c r="C1114" s="96">
        <v>4010</v>
      </c>
      <c r="D1114" s="97" t="s">
        <v>11</v>
      </c>
      <c r="E1114" s="100">
        <v>44298.68</v>
      </c>
      <c r="F1114" s="99">
        <v>30304</v>
      </c>
      <c r="G1114" s="99">
        <v>41300</v>
      </c>
      <c r="H1114" s="100">
        <v>41299.95</v>
      </c>
      <c r="I1114" s="465">
        <f t="shared" si="100"/>
        <v>99.99987893462469</v>
      </c>
      <c r="J1114" s="100">
        <f>H1114/E1114*100</f>
        <v>93.2306560827546</v>
      </c>
      <c r="K1114" s="385"/>
      <c r="L1114" s="379"/>
      <c r="M1114" s="379"/>
      <c r="N1114" s="379"/>
    </row>
    <row r="1115" spans="1:14" s="59" customFormat="1" ht="12.75" customHeight="1">
      <c r="A1115" s="141"/>
      <c r="B1115" s="88"/>
      <c r="C1115" s="96">
        <v>4040</v>
      </c>
      <c r="D1115" s="97" t="s">
        <v>12</v>
      </c>
      <c r="E1115" s="100">
        <v>3762.11</v>
      </c>
      <c r="F1115" s="99">
        <v>3863</v>
      </c>
      <c r="G1115" s="99">
        <v>987</v>
      </c>
      <c r="H1115" s="100">
        <v>986.55</v>
      </c>
      <c r="I1115" s="465">
        <f t="shared" si="100"/>
        <v>99.95440729483282</v>
      </c>
      <c r="J1115" s="100">
        <f t="shared" si="99"/>
        <v>26.223316170978517</v>
      </c>
      <c r="K1115" s="379"/>
      <c r="L1115" s="379"/>
      <c r="M1115" s="379"/>
      <c r="N1115" s="379"/>
    </row>
    <row r="1116" spans="1:14" s="59" customFormat="1" ht="12.75" customHeight="1">
      <c r="A1116" s="141"/>
      <c r="B1116" s="88"/>
      <c r="C1116" s="96">
        <v>4110</v>
      </c>
      <c r="D1116" s="97" t="s">
        <v>13</v>
      </c>
      <c r="E1116" s="100">
        <v>8376.86</v>
      </c>
      <c r="F1116" s="99">
        <v>7100</v>
      </c>
      <c r="G1116" s="99">
        <v>6758</v>
      </c>
      <c r="H1116" s="100">
        <v>6758.04</v>
      </c>
      <c r="I1116" s="465">
        <f t="shared" si="100"/>
        <v>100.00059189109203</v>
      </c>
      <c r="J1116" s="100">
        <f t="shared" si="99"/>
        <v>80.67509782901946</v>
      </c>
      <c r="K1116" s="398"/>
      <c r="L1116" s="379"/>
      <c r="M1116" s="379"/>
      <c r="N1116" s="379"/>
    </row>
    <row r="1117" spans="1:14" s="59" customFormat="1" ht="12.75" customHeight="1">
      <c r="A1117" s="141"/>
      <c r="B1117" s="88"/>
      <c r="C1117" s="96">
        <v>4120</v>
      </c>
      <c r="D1117" s="97" t="s">
        <v>14</v>
      </c>
      <c r="E1117" s="100">
        <v>888.35</v>
      </c>
      <c r="F1117" s="99">
        <v>955</v>
      </c>
      <c r="G1117" s="99">
        <v>776</v>
      </c>
      <c r="H1117" s="100">
        <v>776.39</v>
      </c>
      <c r="I1117" s="465">
        <f>H1117/G1117*100</f>
        <v>100.05025773195877</v>
      </c>
      <c r="J1117" s="100">
        <f t="shared" si="99"/>
        <v>87.3968593459785</v>
      </c>
      <c r="K1117" s="379"/>
      <c r="L1117" s="379"/>
      <c r="M1117" s="379"/>
      <c r="N1117" s="379"/>
    </row>
    <row r="1118" spans="1:14" s="59" customFormat="1" ht="12.75" customHeight="1">
      <c r="A1118" s="141"/>
      <c r="B1118" s="88"/>
      <c r="C1118" s="96">
        <v>4440</v>
      </c>
      <c r="D1118" s="97" t="s">
        <v>17</v>
      </c>
      <c r="E1118" s="100">
        <v>518</v>
      </c>
      <c r="F1118" s="99">
        <v>1008</v>
      </c>
      <c r="G1118" s="99">
        <v>1094</v>
      </c>
      <c r="H1118" s="100">
        <v>1094</v>
      </c>
      <c r="I1118" s="465">
        <f>H1118/G1118*100</f>
        <v>100</v>
      </c>
      <c r="J1118" s="242">
        <f t="shared" si="99"/>
        <v>211.1969111969112</v>
      </c>
      <c r="K1118" s="379"/>
      <c r="L1118" s="379"/>
      <c r="M1118" s="379"/>
      <c r="N1118" s="379"/>
    </row>
    <row r="1119" spans="1:14" s="59" customFormat="1" ht="12.75" customHeight="1">
      <c r="A1119" s="141"/>
      <c r="B1119" s="88"/>
      <c r="C1119" s="96"/>
      <c r="D1119" s="124" t="s">
        <v>316</v>
      </c>
      <c r="E1119" s="199">
        <f>SUM(E1120:E1125)+E1126</f>
        <v>20743</v>
      </c>
      <c r="F1119" s="228">
        <f>SUM(F1120:F1126)</f>
        <v>18852</v>
      </c>
      <c r="G1119" s="228">
        <f>SUM(G1120:G1127)</f>
        <v>18590</v>
      </c>
      <c r="H1119" s="199">
        <f>SUM(H1120:H1125)+H1126+H1127</f>
        <v>18590</v>
      </c>
      <c r="I1119" s="527">
        <f aca="true" t="shared" si="101" ref="I1119:I1127">H1119/G1119*100</f>
        <v>100</v>
      </c>
      <c r="J1119" s="100">
        <f t="shared" si="99"/>
        <v>89.62059489948416</v>
      </c>
      <c r="K1119" s="379"/>
      <c r="L1119" s="379"/>
      <c r="M1119" s="379"/>
      <c r="N1119" s="379"/>
    </row>
    <row r="1120" spans="1:14" s="59" customFormat="1" ht="12.75" customHeight="1">
      <c r="A1120" s="141"/>
      <c r="B1120" s="88"/>
      <c r="C1120" s="96">
        <v>4010</v>
      </c>
      <c r="D1120" s="97" t="s">
        <v>11</v>
      </c>
      <c r="E1120" s="100">
        <v>14000</v>
      </c>
      <c r="F1120" s="99">
        <v>10000</v>
      </c>
      <c r="G1120" s="99">
        <v>10000</v>
      </c>
      <c r="H1120" s="100">
        <v>10000</v>
      </c>
      <c r="I1120" s="465">
        <f t="shared" si="101"/>
        <v>100</v>
      </c>
      <c r="J1120" s="100">
        <f t="shared" si="99"/>
        <v>71.42857142857143</v>
      </c>
      <c r="K1120" s="398"/>
      <c r="L1120" s="379"/>
      <c r="M1120" s="379"/>
      <c r="N1120" s="379"/>
    </row>
    <row r="1121" spans="1:14" s="59" customFormat="1" ht="12.75" customHeight="1">
      <c r="A1121" s="141"/>
      <c r="B1121" s="88"/>
      <c r="C1121" s="96">
        <v>4110</v>
      </c>
      <c r="D1121" s="97" t="s">
        <v>13</v>
      </c>
      <c r="E1121" s="100">
        <v>2132</v>
      </c>
      <c r="F1121" s="99">
        <v>1812</v>
      </c>
      <c r="G1121" s="99">
        <v>1812</v>
      </c>
      <c r="H1121" s="100">
        <v>1812</v>
      </c>
      <c r="I1121" s="465">
        <f t="shared" si="101"/>
        <v>100</v>
      </c>
      <c r="J1121" s="100">
        <f t="shared" si="99"/>
        <v>84.9906191369606</v>
      </c>
      <c r="K1121" s="385"/>
      <c r="L1121" s="379"/>
      <c r="M1121" s="379"/>
      <c r="N1121" s="379"/>
    </row>
    <row r="1122" spans="1:14" s="59" customFormat="1" ht="12.75" customHeight="1">
      <c r="A1122" s="141"/>
      <c r="B1122" s="88"/>
      <c r="C1122" s="96">
        <v>4120</v>
      </c>
      <c r="D1122" s="97" t="s">
        <v>14</v>
      </c>
      <c r="E1122" s="100">
        <v>323</v>
      </c>
      <c r="F1122" s="99">
        <v>240</v>
      </c>
      <c r="G1122" s="99">
        <v>240</v>
      </c>
      <c r="H1122" s="100">
        <v>240</v>
      </c>
      <c r="I1122" s="465">
        <f t="shared" si="101"/>
        <v>100</v>
      </c>
      <c r="J1122" s="100">
        <f t="shared" si="99"/>
        <v>74.30340557275542</v>
      </c>
      <c r="K1122" s="385"/>
      <c r="L1122" s="379"/>
      <c r="M1122" s="379"/>
      <c r="N1122" s="379"/>
    </row>
    <row r="1123" spans="1:14" s="59" customFormat="1" ht="12.75" customHeight="1">
      <c r="A1123" s="141"/>
      <c r="B1123" s="88"/>
      <c r="C1123" s="96">
        <v>4170</v>
      </c>
      <c r="D1123" s="97" t="s">
        <v>265</v>
      </c>
      <c r="E1123" s="100">
        <v>0</v>
      </c>
      <c r="F1123" s="99">
        <v>4800</v>
      </c>
      <c r="G1123" s="99">
        <v>500</v>
      </c>
      <c r="H1123" s="100">
        <v>500</v>
      </c>
      <c r="I1123" s="465">
        <f t="shared" si="101"/>
        <v>100</v>
      </c>
      <c r="J1123" s="100">
        <v>0</v>
      </c>
      <c r="K1123" s="385"/>
      <c r="L1123" s="379"/>
      <c r="M1123" s="379"/>
      <c r="N1123" s="379"/>
    </row>
    <row r="1124" spans="1:14" s="59" customFormat="1" ht="12.75" customHeight="1">
      <c r="A1124" s="141"/>
      <c r="B1124" s="88"/>
      <c r="C1124" s="96">
        <v>4210</v>
      </c>
      <c r="D1124" s="97" t="s">
        <v>7</v>
      </c>
      <c r="E1124" s="100">
        <v>0</v>
      </c>
      <c r="F1124" s="99">
        <v>0</v>
      </c>
      <c r="G1124" s="99">
        <v>2031</v>
      </c>
      <c r="H1124" s="100">
        <v>2031</v>
      </c>
      <c r="I1124" s="465">
        <f t="shared" si="101"/>
        <v>100</v>
      </c>
      <c r="J1124" s="100">
        <v>0</v>
      </c>
      <c r="K1124" s="385"/>
      <c r="L1124" s="379"/>
      <c r="M1124" s="379"/>
      <c r="N1124" s="379"/>
    </row>
    <row r="1125" spans="1:14" s="59" customFormat="1" ht="12.75" customHeight="1">
      <c r="A1125" s="141"/>
      <c r="B1125" s="88"/>
      <c r="C1125" s="96">
        <v>4240</v>
      </c>
      <c r="D1125" s="97" t="s">
        <v>58</v>
      </c>
      <c r="E1125" s="100">
        <v>3125</v>
      </c>
      <c r="F1125" s="99">
        <v>2000</v>
      </c>
      <c r="G1125" s="99">
        <v>1807</v>
      </c>
      <c r="H1125" s="100">
        <v>1807</v>
      </c>
      <c r="I1125" s="465">
        <f t="shared" si="101"/>
        <v>100</v>
      </c>
      <c r="J1125" s="100">
        <f t="shared" si="99"/>
        <v>57.824</v>
      </c>
      <c r="K1125" s="379"/>
      <c r="L1125" s="379"/>
      <c r="M1125" s="379"/>
      <c r="N1125" s="379"/>
    </row>
    <row r="1126" spans="1:14" s="59" customFormat="1" ht="12.75" customHeight="1">
      <c r="A1126" s="141"/>
      <c r="B1126" s="88"/>
      <c r="C1126" s="96">
        <v>4300</v>
      </c>
      <c r="D1126" s="97" t="s">
        <v>10</v>
      </c>
      <c r="E1126" s="100">
        <v>1163</v>
      </c>
      <c r="F1126" s="99">
        <v>0</v>
      </c>
      <c r="G1126" s="99">
        <v>0</v>
      </c>
      <c r="H1126" s="100">
        <v>0</v>
      </c>
      <c r="I1126" s="465">
        <v>0</v>
      </c>
      <c r="J1126" s="100">
        <f t="shared" si="99"/>
        <v>0</v>
      </c>
      <c r="K1126" s="379"/>
      <c r="L1126" s="379"/>
      <c r="M1126" s="379"/>
      <c r="N1126" s="379"/>
    </row>
    <row r="1127" spans="1:14" s="59" customFormat="1" ht="12.75" customHeight="1">
      <c r="A1127" s="141"/>
      <c r="B1127" s="129"/>
      <c r="C1127" s="218">
        <v>4700</v>
      </c>
      <c r="D1127" s="97" t="s">
        <v>136</v>
      </c>
      <c r="E1127" s="173">
        <v>0</v>
      </c>
      <c r="F1127" s="220">
        <v>0</v>
      </c>
      <c r="G1127" s="220">
        <v>2200</v>
      </c>
      <c r="H1127" s="173">
        <v>2200</v>
      </c>
      <c r="I1127" s="465">
        <f t="shared" si="101"/>
        <v>100</v>
      </c>
      <c r="J1127" s="100">
        <v>0</v>
      </c>
      <c r="K1127" s="379"/>
      <c r="L1127" s="379"/>
      <c r="M1127" s="379"/>
      <c r="N1127" s="379"/>
    </row>
    <row r="1128" spans="1:14" s="59" customFormat="1" ht="12.75" customHeight="1">
      <c r="A1128" s="370"/>
      <c r="B1128" s="123">
        <v>85406</v>
      </c>
      <c r="C1128" s="102"/>
      <c r="D1128" s="123" t="s">
        <v>80</v>
      </c>
      <c r="E1128" s="140">
        <f>E1129+E1147</f>
        <v>1056313</v>
      </c>
      <c r="F1128" s="191">
        <f>F1147+F1129</f>
        <v>1076303</v>
      </c>
      <c r="G1128" s="191">
        <f>G1129+G1147</f>
        <v>1087087</v>
      </c>
      <c r="H1128" s="140">
        <f>H1129+H1147</f>
        <v>1087087</v>
      </c>
      <c r="I1128" s="540">
        <f aca="true" t="shared" si="102" ref="I1128:I1178">H1128/G1128*100</f>
        <v>100</v>
      </c>
      <c r="J1128" s="612">
        <f t="shared" si="99"/>
        <v>102.91334102676007</v>
      </c>
      <c r="K1128" s="379"/>
      <c r="L1128" s="379"/>
      <c r="M1128" s="379"/>
      <c r="N1128" s="379"/>
    </row>
    <row r="1129" spans="1:14" s="59" customFormat="1" ht="12.75" customHeight="1">
      <c r="A1129" s="392"/>
      <c r="B1129" s="393"/>
      <c r="C1129" s="417"/>
      <c r="D1129" s="124" t="s">
        <v>108</v>
      </c>
      <c r="E1129" s="199">
        <f>SUM(E1131:E1138)+SUM(E1139:E1146)</f>
        <v>470391.00000000006</v>
      </c>
      <c r="F1129" s="228">
        <f>SUM(F1131:F1138)+SUM(F1139:F1146)+F1130</f>
        <v>477084</v>
      </c>
      <c r="G1129" s="228">
        <f>SUM(G1131:G1138)+SUM(G1139:G1146)+G1130</f>
        <v>482184</v>
      </c>
      <c r="H1129" s="199">
        <f>SUM(H1131:H1138)+SUM(H1139:H1146)+H1130</f>
        <v>482183.99999999994</v>
      </c>
      <c r="I1129" s="527">
        <f t="shared" si="102"/>
        <v>99.99999999999999</v>
      </c>
      <c r="J1129" s="254">
        <f t="shared" si="99"/>
        <v>102.50706327289423</v>
      </c>
      <c r="K1129" s="379"/>
      <c r="L1129" s="379"/>
      <c r="M1129" s="379"/>
      <c r="N1129" s="379"/>
    </row>
    <row r="1130" spans="1:14" s="59" customFormat="1" ht="12.75" customHeight="1">
      <c r="A1130" s="392"/>
      <c r="B1130" s="393"/>
      <c r="C1130" s="96">
        <v>3020</v>
      </c>
      <c r="D1130" s="97" t="s">
        <v>154</v>
      </c>
      <c r="E1130" s="100">
        <v>0</v>
      </c>
      <c r="F1130" s="99">
        <v>200</v>
      </c>
      <c r="G1130" s="99">
        <v>0</v>
      </c>
      <c r="H1130" s="100">
        <v>0</v>
      </c>
      <c r="I1130" s="465">
        <v>0</v>
      </c>
      <c r="J1130" s="242">
        <v>0</v>
      </c>
      <c r="K1130" s="379"/>
      <c r="L1130" s="379"/>
      <c r="M1130" s="379"/>
      <c r="N1130" s="379"/>
    </row>
    <row r="1131" spans="1:14" s="59" customFormat="1" ht="12.75" customHeight="1">
      <c r="A1131" s="141"/>
      <c r="B1131" s="88"/>
      <c r="C1131" s="96">
        <v>4010</v>
      </c>
      <c r="D1131" s="97" t="s">
        <v>11</v>
      </c>
      <c r="E1131" s="100">
        <v>321150.74</v>
      </c>
      <c r="F1131" s="99">
        <v>318900</v>
      </c>
      <c r="G1131" s="99">
        <v>320799</v>
      </c>
      <c r="H1131" s="100">
        <v>320799.55</v>
      </c>
      <c r="I1131" s="465">
        <f t="shared" si="102"/>
        <v>100.00017144691846</v>
      </c>
      <c r="J1131" s="242">
        <f t="shared" si="99"/>
        <v>99.89064636749708</v>
      </c>
      <c r="K1131" s="398"/>
      <c r="L1131" s="379"/>
      <c r="M1131" s="379"/>
      <c r="N1131" s="379"/>
    </row>
    <row r="1132" spans="1:14" s="59" customFormat="1" ht="12.75" customHeight="1">
      <c r="A1132" s="141"/>
      <c r="B1132" s="88"/>
      <c r="C1132" s="96">
        <v>4040</v>
      </c>
      <c r="D1132" s="97" t="s">
        <v>12</v>
      </c>
      <c r="E1132" s="100">
        <v>25742.83</v>
      </c>
      <c r="F1132" s="99">
        <v>26100</v>
      </c>
      <c r="G1132" s="99">
        <v>25444</v>
      </c>
      <c r="H1132" s="100">
        <v>25443.62</v>
      </c>
      <c r="I1132" s="465">
        <f t="shared" si="102"/>
        <v>99.99850652413143</v>
      </c>
      <c r="J1132" s="242">
        <f t="shared" si="99"/>
        <v>98.83769577781463</v>
      </c>
      <c r="K1132" s="385"/>
      <c r="L1132" s="379"/>
      <c r="M1132" s="379"/>
      <c r="N1132" s="379"/>
    </row>
    <row r="1133" spans="1:14" s="59" customFormat="1" ht="12.75" customHeight="1">
      <c r="A1133" s="141"/>
      <c r="B1133" s="88"/>
      <c r="C1133" s="96">
        <v>4110</v>
      </c>
      <c r="D1133" s="97" t="s">
        <v>13</v>
      </c>
      <c r="E1133" s="100">
        <v>60523</v>
      </c>
      <c r="F1133" s="99">
        <v>61743</v>
      </c>
      <c r="G1133" s="99">
        <v>61162</v>
      </c>
      <c r="H1133" s="100">
        <v>61162.02</v>
      </c>
      <c r="I1133" s="465">
        <f t="shared" si="102"/>
        <v>100.0000327000425</v>
      </c>
      <c r="J1133" s="242">
        <f t="shared" si="99"/>
        <v>101.0558300150356</v>
      </c>
      <c r="K1133" s="398"/>
      <c r="L1133" s="379"/>
      <c r="M1133" s="379"/>
      <c r="N1133" s="379"/>
    </row>
    <row r="1134" spans="1:14" s="59" customFormat="1" ht="12.75" customHeight="1">
      <c r="A1134" s="141"/>
      <c r="B1134" s="88"/>
      <c r="C1134" s="96">
        <v>4120</v>
      </c>
      <c r="D1134" s="97" t="s">
        <v>14</v>
      </c>
      <c r="E1134" s="100">
        <v>6390.09</v>
      </c>
      <c r="F1134" s="99">
        <v>7800</v>
      </c>
      <c r="G1134" s="99">
        <v>7465</v>
      </c>
      <c r="H1134" s="100">
        <v>7464.54</v>
      </c>
      <c r="I1134" s="465">
        <f t="shared" si="102"/>
        <v>99.99383791024782</v>
      </c>
      <c r="J1134" s="242">
        <f t="shared" si="99"/>
        <v>116.81431716924176</v>
      </c>
      <c r="K1134" s="398"/>
      <c r="L1134" s="379"/>
      <c r="M1134" s="379"/>
      <c r="N1134" s="379"/>
    </row>
    <row r="1135" spans="1:14" s="59" customFormat="1" ht="12.75" customHeight="1">
      <c r="A1135" s="141"/>
      <c r="B1135" s="88"/>
      <c r="C1135" s="96">
        <v>4170</v>
      </c>
      <c r="D1135" s="97" t="s">
        <v>107</v>
      </c>
      <c r="E1135" s="100">
        <v>1884.4</v>
      </c>
      <c r="F1135" s="99">
        <v>2300</v>
      </c>
      <c r="G1135" s="99">
        <v>940</v>
      </c>
      <c r="H1135" s="100">
        <v>940</v>
      </c>
      <c r="I1135" s="465">
        <f t="shared" si="102"/>
        <v>100</v>
      </c>
      <c r="J1135" s="242">
        <f t="shared" si="99"/>
        <v>49.8832519634897</v>
      </c>
      <c r="K1135" s="385"/>
      <c r="L1135" s="379"/>
      <c r="M1135" s="379"/>
      <c r="N1135" s="379"/>
    </row>
    <row r="1136" spans="1:14" s="59" customFormat="1" ht="12.75" customHeight="1">
      <c r="A1136" s="141"/>
      <c r="B1136" s="88"/>
      <c r="C1136" s="96">
        <v>4210</v>
      </c>
      <c r="D1136" s="97" t="s">
        <v>7</v>
      </c>
      <c r="E1136" s="100">
        <v>17591.94</v>
      </c>
      <c r="F1136" s="99">
        <v>19700</v>
      </c>
      <c r="G1136" s="99">
        <v>23921</v>
      </c>
      <c r="H1136" s="100">
        <v>23921.94</v>
      </c>
      <c r="I1136" s="465">
        <f t="shared" si="102"/>
        <v>100.00392960160526</v>
      </c>
      <c r="J1136" s="242">
        <f t="shared" si="99"/>
        <v>135.9823873887701</v>
      </c>
      <c r="K1136" s="379"/>
      <c r="L1136" s="379"/>
      <c r="M1136" s="379"/>
      <c r="N1136" s="379"/>
    </row>
    <row r="1137" spans="1:14" s="59" customFormat="1" ht="12.75" customHeight="1">
      <c r="A1137" s="141"/>
      <c r="B1137" s="88"/>
      <c r="C1137" s="96">
        <v>4240</v>
      </c>
      <c r="D1137" s="97" t="s">
        <v>58</v>
      </c>
      <c r="E1137" s="100">
        <v>357</v>
      </c>
      <c r="F1137" s="99">
        <v>3000</v>
      </c>
      <c r="G1137" s="99">
        <v>1000</v>
      </c>
      <c r="H1137" s="100">
        <v>1000</v>
      </c>
      <c r="I1137" s="465">
        <f t="shared" si="102"/>
        <v>100</v>
      </c>
      <c r="J1137" s="242">
        <f t="shared" si="99"/>
        <v>280.11204481792714</v>
      </c>
      <c r="K1137" s="385"/>
      <c r="L1137" s="379"/>
      <c r="M1137" s="379"/>
      <c r="N1137" s="379"/>
    </row>
    <row r="1138" spans="1:14" s="59" customFormat="1" ht="12.75" customHeight="1">
      <c r="A1138" s="141"/>
      <c r="B1138" s="88"/>
      <c r="C1138" s="96">
        <v>4260</v>
      </c>
      <c r="D1138" s="97" t="s">
        <v>15</v>
      </c>
      <c r="E1138" s="100">
        <v>2849.79</v>
      </c>
      <c r="F1138" s="99">
        <v>3600</v>
      </c>
      <c r="G1138" s="99">
        <v>4490</v>
      </c>
      <c r="H1138" s="100">
        <v>4489.91</v>
      </c>
      <c r="I1138" s="465">
        <f t="shared" si="102"/>
        <v>99.99799554565702</v>
      </c>
      <c r="J1138" s="242">
        <f t="shared" si="99"/>
        <v>157.55231087202915</v>
      </c>
      <c r="K1138" s="398"/>
      <c r="L1138" s="379"/>
      <c r="M1138" s="379"/>
      <c r="N1138" s="379"/>
    </row>
    <row r="1139" spans="1:14" s="59" customFormat="1" ht="12.75" customHeight="1">
      <c r="A1139" s="141"/>
      <c r="B1139" s="88"/>
      <c r="C1139" s="192">
        <v>4270</v>
      </c>
      <c r="D1139" s="129" t="s">
        <v>27</v>
      </c>
      <c r="E1139" s="251">
        <v>2440.1</v>
      </c>
      <c r="F1139" s="252">
        <v>2000</v>
      </c>
      <c r="G1139" s="252">
        <v>235</v>
      </c>
      <c r="H1139" s="251">
        <v>235</v>
      </c>
      <c r="I1139" s="529">
        <f>H1139/G1139*100</f>
        <v>100</v>
      </c>
      <c r="J1139" s="242">
        <f>H1139/E1139*100</f>
        <v>9.630752837998443</v>
      </c>
      <c r="K1139" s="379"/>
      <c r="L1139" s="379"/>
      <c r="M1139" s="379"/>
      <c r="N1139" s="379"/>
    </row>
    <row r="1140" spans="1:14" s="59" customFormat="1" ht="12.75" customHeight="1">
      <c r="A1140" s="141"/>
      <c r="B1140" s="88"/>
      <c r="C1140" s="96">
        <v>4280</v>
      </c>
      <c r="D1140" s="97" t="s">
        <v>87</v>
      </c>
      <c r="E1140" s="100">
        <v>225</v>
      </c>
      <c r="F1140" s="99">
        <v>300</v>
      </c>
      <c r="G1140" s="99">
        <v>310</v>
      </c>
      <c r="H1140" s="100">
        <v>310</v>
      </c>
      <c r="I1140" s="465">
        <f t="shared" si="102"/>
        <v>100</v>
      </c>
      <c r="J1140" s="242">
        <f aca="true" t="shared" si="103" ref="J1140:J1146">H1140/E1140*100</f>
        <v>137.77777777777777</v>
      </c>
      <c r="K1140" s="379"/>
      <c r="L1140" s="379"/>
      <c r="M1140" s="379"/>
      <c r="N1140" s="379"/>
    </row>
    <row r="1141" spans="1:14" s="59" customFormat="1" ht="12.75" customHeight="1">
      <c r="A1141" s="141"/>
      <c r="B1141" s="88"/>
      <c r="C1141" s="96">
        <v>4300</v>
      </c>
      <c r="D1141" s="97" t="s">
        <v>10</v>
      </c>
      <c r="E1141" s="100">
        <v>8457.95</v>
      </c>
      <c r="F1141" s="99">
        <v>7690</v>
      </c>
      <c r="G1141" s="99">
        <v>12041</v>
      </c>
      <c r="H1141" s="100">
        <v>12040.87</v>
      </c>
      <c r="I1141" s="465">
        <f t="shared" si="102"/>
        <v>99.99892035545221</v>
      </c>
      <c r="J1141" s="242">
        <f t="shared" si="103"/>
        <v>142.36156515467695</v>
      </c>
      <c r="K1141" s="379"/>
      <c r="L1141" s="379"/>
      <c r="M1141" s="379"/>
      <c r="N1141" s="379"/>
    </row>
    <row r="1142" spans="1:14" s="59" customFormat="1" ht="12.75" customHeight="1">
      <c r="A1142" s="141"/>
      <c r="B1142" s="88"/>
      <c r="C1142" s="96">
        <v>4360</v>
      </c>
      <c r="D1142" s="97" t="s">
        <v>335</v>
      </c>
      <c r="E1142" s="100">
        <v>1495.46</v>
      </c>
      <c r="F1142" s="99">
        <v>1700</v>
      </c>
      <c r="G1142" s="99">
        <v>2265</v>
      </c>
      <c r="H1142" s="100">
        <v>2264.66</v>
      </c>
      <c r="I1142" s="465">
        <v>100</v>
      </c>
      <c r="J1142" s="242">
        <f t="shared" si="103"/>
        <v>151.43567865405961</v>
      </c>
      <c r="K1142" s="379"/>
      <c r="L1142" s="379"/>
      <c r="M1142" s="379"/>
      <c r="N1142" s="379"/>
    </row>
    <row r="1143" spans="1:14" s="59" customFormat="1" ht="12.75" customHeight="1">
      <c r="A1143" s="141"/>
      <c r="B1143" s="88"/>
      <c r="C1143" s="96">
        <v>4410</v>
      </c>
      <c r="D1143" s="97" t="s">
        <v>16</v>
      </c>
      <c r="E1143" s="100">
        <v>1715.7</v>
      </c>
      <c r="F1143" s="99">
        <v>2800</v>
      </c>
      <c r="G1143" s="99">
        <v>1803</v>
      </c>
      <c r="H1143" s="100">
        <v>1803.39</v>
      </c>
      <c r="I1143" s="465">
        <f t="shared" si="102"/>
        <v>100.0216306156406</v>
      </c>
      <c r="J1143" s="242">
        <f t="shared" si="103"/>
        <v>105.11103339744712</v>
      </c>
      <c r="K1143" s="379"/>
      <c r="L1143" s="379"/>
      <c r="M1143" s="379"/>
      <c r="N1143" s="379"/>
    </row>
    <row r="1144" spans="1:14" s="59" customFormat="1" ht="12.75" customHeight="1">
      <c r="A1144" s="141"/>
      <c r="B1144" s="88"/>
      <c r="C1144" s="96">
        <v>4430</v>
      </c>
      <c r="D1144" s="97" t="s">
        <v>28</v>
      </c>
      <c r="E1144" s="100">
        <v>332</v>
      </c>
      <c r="F1144" s="99">
        <v>400</v>
      </c>
      <c r="G1144" s="99">
        <v>312</v>
      </c>
      <c r="H1144" s="100">
        <v>312</v>
      </c>
      <c r="I1144" s="465">
        <f t="shared" si="102"/>
        <v>100</v>
      </c>
      <c r="J1144" s="242">
        <f t="shared" si="103"/>
        <v>93.97590361445783</v>
      </c>
      <c r="K1144" s="379"/>
      <c r="L1144" s="379"/>
      <c r="M1144" s="379"/>
      <c r="N1144" s="379"/>
    </row>
    <row r="1145" spans="1:14" s="59" customFormat="1" ht="12.75" customHeight="1">
      <c r="A1145" s="141"/>
      <c r="B1145" s="88"/>
      <c r="C1145" s="96">
        <v>4440</v>
      </c>
      <c r="D1145" s="97" t="s">
        <v>17</v>
      </c>
      <c r="E1145" s="100">
        <v>18455</v>
      </c>
      <c r="F1145" s="99">
        <v>18051</v>
      </c>
      <c r="G1145" s="99">
        <v>18172</v>
      </c>
      <c r="H1145" s="100">
        <v>18172</v>
      </c>
      <c r="I1145" s="465">
        <f t="shared" si="102"/>
        <v>100</v>
      </c>
      <c r="J1145" s="242">
        <f t="shared" si="103"/>
        <v>98.4665402329992</v>
      </c>
      <c r="K1145" s="379"/>
      <c r="L1145" s="379"/>
      <c r="M1145" s="379"/>
      <c r="N1145" s="379"/>
    </row>
    <row r="1146" spans="1:14" s="59" customFormat="1" ht="12.75" customHeight="1">
      <c r="A1146" s="141"/>
      <c r="B1146" s="88"/>
      <c r="C1146" s="96">
        <v>4700</v>
      </c>
      <c r="D1146" s="97" t="s">
        <v>136</v>
      </c>
      <c r="E1146" s="100">
        <v>780</v>
      </c>
      <c r="F1146" s="99">
        <v>800</v>
      </c>
      <c r="G1146" s="99">
        <v>1825</v>
      </c>
      <c r="H1146" s="100">
        <v>1824.5</v>
      </c>
      <c r="I1146" s="465">
        <f>H1146/G1146*100</f>
        <v>99.97260273972603</v>
      </c>
      <c r="J1146" s="242">
        <f t="shared" si="103"/>
        <v>233.9102564102564</v>
      </c>
      <c r="K1146" s="379"/>
      <c r="L1146" s="379"/>
      <c r="M1146" s="379"/>
      <c r="N1146" s="379"/>
    </row>
    <row r="1147" spans="1:14" s="59" customFormat="1" ht="12.75" customHeight="1">
      <c r="A1147" s="392"/>
      <c r="B1147" s="393"/>
      <c r="C1147" s="391"/>
      <c r="D1147" s="124" t="s">
        <v>109</v>
      </c>
      <c r="E1147" s="199">
        <f>E1148+E1149+E1150+E1151+SUM(E1158:E1170)</f>
        <v>585922</v>
      </c>
      <c r="F1147" s="228">
        <f>SUM(F1158:F1170)+F1148+F1149+F1150+F1151</f>
        <v>599219</v>
      </c>
      <c r="G1147" s="228">
        <f>SUM(G1148:G1151)+SUM(G1158:G1170)</f>
        <v>604903</v>
      </c>
      <c r="H1147" s="199">
        <f>SUM(H1148:H1151)+SUM(H1158:H1169)+H1170</f>
        <v>604903</v>
      </c>
      <c r="I1147" s="527">
        <f t="shared" si="102"/>
        <v>100</v>
      </c>
      <c r="J1147" s="254">
        <f>H1147/E1147*100</f>
        <v>103.23950969582982</v>
      </c>
      <c r="K1147" s="379"/>
      <c r="L1147" s="379"/>
      <c r="M1147" s="379"/>
      <c r="N1147" s="379"/>
    </row>
    <row r="1148" spans="1:14" s="59" customFormat="1" ht="12.75" customHeight="1">
      <c r="A1148" s="392"/>
      <c r="B1148" s="393"/>
      <c r="C1148" s="96">
        <v>3020</v>
      </c>
      <c r="D1148" s="97" t="s">
        <v>154</v>
      </c>
      <c r="E1148" s="100">
        <v>270</v>
      </c>
      <c r="F1148" s="99">
        <v>270</v>
      </c>
      <c r="G1148" s="99">
        <v>0</v>
      </c>
      <c r="H1148" s="100">
        <v>0</v>
      </c>
      <c r="I1148" s="465">
        <v>100.00005622026076</v>
      </c>
      <c r="J1148" s="242">
        <v>0</v>
      </c>
      <c r="K1148" s="379"/>
      <c r="L1148" s="379"/>
      <c r="M1148" s="379"/>
      <c r="N1148" s="379"/>
    </row>
    <row r="1149" spans="1:14" s="59" customFormat="1" ht="12.75" customHeight="1">
      <c r="A1149" s="141"/>
      <c r="B1149" s="88"/>
      <c r="C1149" s="96">
        <v>4010</v>
      </c>
      <c r="D1149" s="97" t="s">
        <v>11</v>
      </c>
      <c r="E1149" s="100">
        <v>391318.22</v>
      </c>
      <c r="F1149" s="99">
        <v>385300</v>
      </c>
      <c r="G1149" s="99">
        <v>394617</v>
      </c>
      <c r="H1149" s="100">
        <v>394617.24</v>
      </c>
      <c r="I1149" s="465">
        <f t="shared" si="102"/>
        <v>100.00006081846449</v>
      </c>
      <c r="J1149" s="242">
        <f>H1149/E1149*100</f>
        <v>100.84305300172325</v>
      </c>
      <c r="K1149" s="398"/>
      <c r="L1149" s="379"/>
      <c r="M1149" s="379"/>
      <c r="N1149" s="379"/>
    </row>
    <row r="1150" spans="1:14" s="59" customFormat="1" ht="12.75" customHeight="1">
      <c r="A1150" s="141"/>
      <c r="B1150" s="88"/>
      <c r="C1150" s="96">
        <v>4040</v>
      </c>
      <c r="D1150" s="97" t="s">
        <v>12</v>
      </c>
      <c r="E1150" s="100">
        <v>30005.45</v>
      </c>
      <c r="F1150" s="99">
        <v>31000</v>
      </c>
      <c r="G1150" s="99">
        <v>30772</v>
      </c>
      <c r="H1150" s="100">
        <v>30772.24</v>
      </c>
      <c r="I1150" s="465">
        <f t="shared" si="102"/>
        <v>100.00077992980631</v>
      </c>
      <c r="J1150" s="242">
        <f>H1150/E1150*100</f>
        <v>102.55550241706091</v>
      </c>
      <c r="K1150" s="385"/>
      <c r="L1150" s="379"/>
      <c r="M1150" s="379"/>
      <c r="N1150" s="379"/>
    </row>
    <row r="1151" spans="1:14" s="59" customFormat="1" ht="12.75" customHeight="1">
      <c r="A1151" s="388"/>
      <c r="B1151" s="129"/>
      <c r="C1151" s="96">
        <v>4110</v>
      </c>
      <c r="D1151" s="97" t="s">
        <v>13</v>
      </c>
      <c r="E1151" s="100">
        <v>73004.29</v>
      </c>
      <c r="F1151" s="99">
        <v>79300</v>
      </c>
      <c r="G1151" s="99">
        <v>73404</v>
      </c>
      <c r="H1151" s="100">
        <v>73403.74</v>
      </c>
      <c r="I1151" s="465">
        <f t="shared" si="102"/>
        <v>99.99964579586944</v>
      </c>
      <c r="J1151" s="242">
        <f>H1151/E1151*100</f>
        <v>100.54715962582475</v>
      </c>
      <c r="K1151" s="379"/>
      <c r="L1151" s="379"/>
      <c r="M1151" s="379"/>
      <c r="N1151" s="379"/>
    </row>
    <row r="1152" spans="1:14" s="59" customFormat="1" ht="12.75" customHeight="1">
      <c r="A1152" s="128"/>
      <c r="B1152" s="128"/>
      <c r="C1152" s="128"/>
      <c r="D1152" s="128"/>
      <c r="E1152" s="131" t="s">
        <v>486</v>
      </c>
      <c r="F1152" s="130"/>
      <c r="G1152" s="130"/>
      <c r="H1152" s="131"/>
      <c r="I1152" s="307"/>
      <c r="J1152" s="307"/>
      <c r="K1152" s="379"/>
      <c r="L1152" s="379"/>
      <c r="M1152" s="379"/>
      <c r="N1152" s="379"/>
    </row>
    <row r="1153" spans="1:14" s="59" customFormat="1" ht="12.75" customHeight="1">
      <c r="A1153" s="128"/>
      <c r="B1153" s="128"/>
      <c r="C1153" s="128"/>
      <c r="D1153" s="128"/>
      <c r="E1153" s="131"/>
      <c r="F1153" s="130"/>
      <c r="G1153" s="130"/>
      <c r="H1153" s="131"/>
      <c r="I1153" s="307"/>
      <c r="J1153" s="307"/>
      <c r="K1153" s="379"/>
      <c r="L1153" s="379"/>
      <c r="M1153" s="379"/>
      <c r="N1153" s="379"/>
    </row>
    <row r="1154" spans="1:14" s="59" customFormat="1" ht="12.75" customHeight="1">
      <c r="A1154" s="340"/>
      <c r="B1154" s="341"/>
      <c r="C1154" s="340"/>
      <c r="D1154" s="342"/>
      <c r="E1154" s="65" t="s">
        <v>3</v>
      </c>
      <c r="F1154" s="343" t="s">
        <v>97</v>
      </c>
      <c r="G1154" s="344" t="s">
        <v>98</v>
      </c>
      <c r="H1154" s="65" t="s">
        <v>3</v>
      </c>
      <c r="I1154" s="345" t="s">
        <v>273</v>
      </c>
      <c r="J1154" s="346"/>
      <c r="K1154" s="379"/>
      <c r="L1154" s="379"/>
      <c r="M1154" s="379"/>
      <c r="N1154" s="379"/>
    </row>
    <row r="1155" spans="1:14" s="59" customFormat="1" ht="12.75" customHeight="1">
      <c r="A1155" s="347" t="s">
        <v>94</v>
      </c>
      <c r="B1155" s="211" t="s">
        <v>95</v>
      </c>
      <c r="C1155" s="347" t="s">
        <v>4</v>
      </c>
      <c r="D1155" s="348" t="s">
        <v>96</v>
      </c>
      <c r="E1155" s="69" t="s">
        <v>357</v>
      </c>
      <c r="F1155" s="349" t="s">
        <v>99</v>
      </c>
      <c r="G1155" s="350" t="s">
        <v>100</v>
      </c>
      <c r="H1155" s="69" t="s">
        <v>407</v>
      </c>
      <c r="I1155" s="351"/>
      <c r="J1155" s="352"/>
      <c r="K1155" s="379"/>
      <c r="L1155" s="379"/>
      <c r="M1155" s="379"/>
      <c r="N1155" s="379"/>
    </row>
    <row r="1156" spans="1:14" s="59" customFormat="1" ht="12.75" customHeight="1">
      <c r="A1156" s="353"/>
      <c r="B1156" s="354"/>
      <c r="C1156" s="353"/>
      <c r="D1156" s="355"/>
      <c r="E1156" s="73"/>
      <c r="F1156" s="356" t="s">
        <v>407</v>
      </c>
      <c r="G1156" s="357" t="s">
        <v>101</v>
      </c>
      <c r="H1156" s="73"/>
      <c r="I1156" s="358" t="s">
        <v>102</v>
      </c>
      <c r="J1156" s="359" t="s">
        <v>103</v>
      </c>
      <c r="K1156" s="379"/>
      <c r="L1156" s="379"/>
      <c r="M1156" s="379"/>
      <c r="N1156" s="379"/>
    </row>
    <row r="1157" spans="1:14" s="59" customFormat="1" ht="12.75" customHeight="1">
      <c r="A1157" s="75">
        <v>1</v>
      </c>
      <c r="B1157" s="75">
        <v>2</v>
      </c>
      <c r="C1157" s="75">
        <v>3</v>
      </c>
      <c r="D1157" s="75">
        <v>4</v>
      </c>
      <c r="E1157" s="360">
        <v>5</v>
      </c>
      <c r="F1157" s="360">
        <v>6</v>
      </c>
      <c r="G1157" s="360">
        <v>7</v>
      </c>
      <c r="H1157" s="361">
        <v>8</v>
      </c>
      <c r="I1157" s="362">
        <v>9</v>
      </c>
      <c r="J1157" s="363">
        <v>10</v>
      </c>
      <c r="K1157" s="379"/>
      <c r="L1157" s="379"/>
      <c r="M1157" s="379"/>
      <c r="N1157" s="379"/>
    </row>
    <row r="1158" spans="1:14" s="59" customFormat="1" ht="12.75" customHeight="1">
      <c r="A1158" s="88"/>
      <c r="B1158" s="95"/>
      <c r="C1158" s="96">
        <v>4120</v>
      </c>
      <c r="D1158" s="97" t="s">
        <v>14</v>
      </c>
      <c r="E1158" s="100">
        <v>4492.44</v>
      </c>
      <c r="F1158" s="99">
        <v>5600</v>
      </c>
      <c r="G1158" s="99">
        <v>3721</v>
      </c>
      <c r="H1158" s="100">
        <v>3721.54</v>
      </c>
      <c r="I1158" s="465">
        <f t="shared" si="102"/>
        <v>100.01451222789572</v>
      </c>
      <c r="J1158" s="242">
        <f>H1158/E1158*100</f>
        <v>82.84006019000812</v>
      </c>
      <c r="K1158" s="398"/>
      <c r="L1158" s="379"/>
      <c r="M1158" s="379"/>
      <c r="N1158" s="379"/>
    </row>
    <row r="1159" spans="1:14" s="59" customFormat="1" ht="12.75" customHeight="1">
      <c r="A1159" s="88"/>
      <c r="B1159" s="95"/>
      <c r="C1159" s="96">
        <v>4170</v>
      </c>
      <c r="D1159" s="97" t="s">
        <v>107</v>
      </c>
      <c r="E1159" s="100">
        <v>7730</v>
      </c>
      <c r="F1159" s="99">
        <v>8800</v>
      </c>
      <c r="G1159" s="99">
        <v>9540</v>
      </c>
      <c r="H1159" s="100">
        <v>9540</v>
      </c>
      <c r="I1159" s="465">
        <f t="shared" si="102"/>
        <v>100</v>
      </c>
      <c r="J1159" s="242">
        <f aca="true" t="shared" si="104" ref="J1159:J1169">H1159/E1159*100</f>
        <v>123.41526520051747</v>
      </c>
      <c r="K1159" s="385"/>
      <c r="L1159" s="379"/>
      <c r="M1159" s="379"/>
      <c r="N1159" s="379"/>
    </row>
    <row r="1160" spans="1:14" s="59" customFormat="1" ht="12.75" customHeight="1">
      <c r="A1160" s="88"/>
      <c r="B1160" s="95"/>
      <c r="C1160" s="96">
        <v>4210</v>
      </c>
      <c r="D1160" s="97" t="s">
        <v>7</v>
      </c>
      <c r="E1160" s="100">
        <v>5693.79</v>
      </c>
      <c r="F1160" s="99">
        <v>8300</v>
      </c>
      <c r="G1160" s="99">
        <v>8434</v>
      </c>
      <c r="H1160" s="100">
        <v>8433.93</v>
      </c>
      <c r="I1160" s="465">
        <f>H1160/G1160*100</f>
        <v>99.9991700260849</v>
      </c>
      <c r="J1160" s="242">
        <f t="shared" si="104"/>
        <v>148.12506256816638</v>
      </c>
      <c r="K1160" s="379"/>
      <c r="L1160" s="379"/>
      <c r="M1160" s="379"/>
      <c r="N1160" s="379"/>
    </row>
    <row r="1161" spans="1:14" s="59" customFormat="1" ht="12.75" customHeight="1">
      <c r="A1161" s="88"/>
      <c r="B1161" s="95"/>
      <c r="C1161" s="96">
        <v>4240</v>
      </c>
      <c r="D1161" s="97" t="s">
        <v>58</v>
      </c>
      <c r="E1161" s="100">
        <v>0</v>
      </c>
      <c r="F1161" s="99">
        <v>2700</v>
      </c>
      <c r="G1161" s="99">
        <v>7799</v>
      </c>
      <c r="H1161" s="100">
        <v>7799</v>
      </c>
      <c r="I1161" s="465">
        <f>H1161/G1161*100</f>
        <v>100</v>
      </c>
      <c r="J1161" s="242">
        <v>0</v>
      </c>
      <c r="K1161" s="551"/>
      <c r="L1161" s="379"/>
      <c r="M1161" s="379"/>
      <c r="N1161" s="379"/>
    </row>
    <row r="1162" spans="1:14" s="59" customFormat="1" ht="12.75" customHeight="1">
      <c r="A1162" s="88"/>
      <c r="B1162" s="95"/>
      <c r="C1162" s="96">
        <v>4270</v>
      </c>
      <c r="D1162" s="97" t="s">
        <v>27</v>
      </c>
      <c r="E1162" s="100">
        <v>110</v>
      </c>
      <c r="F1162" s="99">
        <v>572</v>
      </c>
      <c r="G1162" s="99">
        <v>430</v>
      </c>
      <c r="H1162" s="100">
        <v>430</v>
      </c>
      <c r="I1162" s="465">
        <f>H1162/G1162*100</f>
        <v>100</v>
      </c>
      <c r="J1162" s="242">
        <f t="shared" si="104"/>
        <v>390.90909090909093</v>
      </c>
      <c r="K1162" s="551"/>
      <c r="L1162" s="379"/>
      <c r="M1162" s="379"/>
      <c r="N1162" s="379"/>
    </row>
    <row r="1163" spans="1:14" s="59" customFormat="1" ht="12.75" customHeight="1">
      <c r="A1163" s="88"/>
      <c r="B1163" s="95"/>
      <c r="C1163" s="96">
        <v>4280</v>
      </c>
      <c r="D1163" s="97" t="s">
        <v>87</v>
      </c>
      <c r="E1163" s="100">
        <v>145</v>
      </c>
      <c r="F1163" s="99">
        <v>200</v>
      </c>
      <c r="G1163" s="99">
        <v>50</v>
      </c>
      <c r="H1163" s="100">
        <v>50</v>
      </c>
      <c r="I1163" s="465">
        <f>H1163/G1163*100</f>
        <v>100</v>
      </c>
      <c r="J1163" s="242">
        <f t="shared" si="104"/>
        <v>34.48275862068966</v>
      </c>
      <c r="K1163" s="385"/>
      <c r="L1163" s="379"/>
      <c r="M1163" s="379"/>
      <c r="N1163" s="379"/>
    </row>
    <row r="1164" spans="1:14" s="59" customFormat="1" ht="12.75" customHeight="1">
      <c r="A1164" s="88"/>
      <c r="B1164" s="95"/>
      <c r="C1164" s="96">
        <v>4300</v>
      </c>
      <c r="D1164" s="97" t="s">
        <v>10</v>
      </c>
      <c r="E1164" s="100">
        <v>2196.78</v>
      </c>
      <c r="F1164" s="99">
        <v>3000</v>
      </c>
      <c r="G1164" s="99">
        <v>3539</v>
      </c>
      <c r="H1164" s="100">
        <v>3538.67</v>
      </c>
      <c r="I1164" s="465">
        <f t="shared" si="102"/>
        <v>99.9906753320147</v>
      </c>
      <c r="J1164" s="242">
        <f t="shared" si="104"/>
        <v>161.08440535693148</v>
      </c>
      <c r="K1164" s="379"/>
      <c r="L1164" s="379"/>
      <c r="M1164" s="379"/>
      <c r="N1164" s="379"/>
    </row>
    <row r="1165" spans="1:14" s="59" customFormat="1" ht="12.75" customHeight="1">
      <c r="A1165" s="88"/>
      <c r="B1165" s="95"/>
      <c r="C1165" s="96">
        <v>4360</v>
      </c>
      <c r="D1165" s="97" t="s">
        <v>322</v>
      </c>
      <c r="E1165" s="100">
        <v>1486.27</v>
      </c>
      <c r="F1165" s="99">
        <v>2000</v>
      </c>
      <c r="G1165" s="99">
        <v>1621</v>
      </c>
      <c r="H1165" s="100">
        <v>1620.56</v>
      </c>
      <c r="I1165" s="465">
        <f>H1165/G1165*100</f>
        <v>99.97285626156693</v>
      </c>
      <c r="J1165" s="242">
        <f t="shared" si="104"/>
        <v>109.0353704239472</v>
      </c>
      <c r="K1165" s="379"/>
      <c r="L1165" s="379"/>
      <c r="M1165" s="379"/>
      <c r="N1165" s="379"/>
    </row>
    <row r="1166" spans="1:14" s="59" customFormat="1" ht="12.75" customHeight="1">
      <c r="A1166" s="88"/>
      <c r="B1166" s="95"/>
      <c r="C1166" s="96">
        <v>4400</v>
      </c>
      <c r="D1166" s="97" t="s">
        <v>146</v>
      </c>
      <c r="E1166" s="100">
        <v>49196.04</v>
      </c>
      <c r="F1166" s="99">
        <v>50500</v>
      </c>
      <c r="G1166" s="99">
        <v>49196</v>
      </c>
      <c r="H1166" s="100">
        <v>49196.04</v>
      </c>
      <c r="I1166" s="465">
        <f t="shared" si="102"/>
        <v>100.00008130742337</v>
      </c>
      <c r="J1166" s="242">
        <f t="shared" si="104"/>
        <v>100</v>
      </c>
      <c r="K1166" s="379"/>
      <c r="L1166" s="379"/>
      <c r="M1166" s="379"/>
      <c r="N1166" s="379"/>
    </row>
    <row r="1167" spans="1:14" s="59" customFormat="1" ht="12.75" customHeight="1">
      <c r="A1167" s="88"/>
      <c r="B1167" s="95"/>
      <c r="C1167" s="96">
        <v>4410</v>
      </c>
      <c r="D1167" s="97" t="s">
        <v>16</v>
      </c>
      <c r="E1167" s="100">
        <v>1059.72</v>
      </c>
      <c r="F1167" s="99">
        <v>1500</v>
      </c>
      <c r="G1167" s="99">
        <v>1462</v>
      </c>
      <c r="H1167" s="100">
        <v>1461.54</v>
      </c>
      <c r="I1167" s="465">
        <f>H1167/G1167*100</f>
        <v>99.96853625170998</v>
      </c>
      <c r="J1167" s="242">
        <f t="shared" si="104"/>
        <v>137.91756312988338</v>
      </c>
      <c r="K1167" s="379"/>
      <c r="L1167" s="379"/>
      <c r="M1167" s="379"/>
      <c r="N1167" s="379"/>
    </row>
    <row r="1168" spans="1:14" s="59" customFormat="1" ht="12.75" customHeight="1">
      <c r="A1168" s="88"/>
      <c r="B1168" s="95"/>
      <c r="C1168" s="96">
        <v>4430</v>
      </c>
      <c r="D1168" s="97" t="s">
        <v>28</v>
      </c>
      <c r="E1168" s="100">
        <v>294</v>
      </c>
      <c r="F1168" s="99">
        <v>319</v>
      </c>
      <c r="G1168" s="99">
        <v>293</v>
      </c>
      <c r="H1168" s="100">
        <v>293</v>
      </c>
      <c r="I1168" s="465">
        <f>H1168/G1168*100</f>
        <v>100</v>
      </c>
      <c r="J1168" s="242">
        <f t="shared" si="104"/>
        <v>99.65986394557824</v>
      </c>
      <c r="K1168" s="379"/>
      <c r="L1168" s="379"/>
      <c r="M1168" s="379"/>
      <c r="N1168" s="379"/>
    </row>
    <row r="1169" spans="1:14" s="59" customFormat="1" ht="12.75" customHeight="1">
      <c r="A1169" s="88"/>
      <c r="B1169" s="95"/>
      <c r="C1169" s="96">
        <v>4440</v>
      </c>
      <c r="D1169" s="97" t="s">
        <v>17</v>
      </c>
      <c r="E1169" s="100">
        <v>18920</v>
      </c>
      <c r="F1169" s="99">
        <v>19058</v>
      </c>
      <c r="G1169" s="99">
        <v>19651</v>
      </c>
      <c r="H1169" s="100">
        <v>19651</v>
      </c>
      <c r="I1169" s="465">
        <f>H1169/G1169*100</f>
        <v>100</v>
      </c>
      <c r="J1169" s="242">
        <f t="shared" si="104"/>
        <v>103.86363636363636</v>
      </c>
      <c r="K1169" s="379"/>
      <c r="L1169" s="379"/>
      <c r="M1169" s="379"/>
      <c r="N1169" s="379"/>
    </row>
    <row r="1170" spans="1:14" s="59" customFormat="1" ht="12.75" customHeight="1">
      <c r="A1170" s="88"/>
      <c r="B1170" s="95"/>
      <c r="C1170" s="96">
        <v>4700</v>
      </c>
      <c r="D1170" s="97" t="s">
        <v>136</v>
      </c>
      <c r="E1170" s="100">
        <v>0</v>
      </c>
      <c r="F1170" s="99">
        <v>800</v>
      </c>
      <c r="G1170" s="99">
        <v>374</v>
      </c>
      <c r="H1170" s="100">
        <v>374.5</v>
      </c>
      <c r="I1170" s="465">
        <f>H1170/G1170*100</f>
        <v>100.13368983957218</v>
      </c>
      <c r="J1170" s="242">
        <v>0</v>
      </c>
      <c r="K1170" s="379"/>
      <c r="L1170" s="379"/>
      <c r="M1170" s="379"/>
      <c r="N1170" s="379"/>
    </row>
    <row r="1171" spans="1:14" s="59" customFormat="1" ht="12.75" customHeight="1">
      <c r="A1171" s="141"/>
      <c r="B1171" s="123">
        <v>85410</v>
      </c>
      <c r="C1171" s="90"/>
      <c r="D1171" s="91" t="s">
        <v>81</v>
      </c>
      <c r="E1171" s="94">
        <f>E1173+E1194</f>
        <v>2745767</v>
      </c>
      <c r="F1171" s="93">
        <f>F1173+F1194</f>
        <v>2461439</v>
      </c>
      <c r="G1171" s="93">
        <f>G1173+G1194</f>
        <v>2713103</v>
      </c>
      <c r="H1171" s="94">
        <f>H1173+H1194</f>
        <v>2705051</v>
      </c>
      <c r="I1171" s="464">
        <f t="shared" si="102"/>
        <v>99.70321804959119</v>
      </c>
      <c r="J1171" s="227">
        <f>H1171/E1171*100</f>
        <v>98.5171356491647</v>
      </c>
      <c r="K1171" s="379"/>
      <c r="L1171" s="379"/>
      <c r="M1171" s="379"/>
      <c r="N1171" s="379"/>
    </row>
    <row r="1172" spans="1:14" s="59" customFormat="1" ht="12.75" customHeight="1">
      <c r="A1172" s="141"/>
      <c r="B1172" s="101"/>
      <c r="C1172" s="90"/>
      <c r="D1172" s="125" t="s">
        <v>185</v>
      </c>
      <c r="E1172" s="127">
        <v>0</v>
      </c>
      <c r="F1172" s="126">
        <v>0</v>
      </c>
      <c r="G1172" s="126">
        <f>G1193</f>
        <v>25800</v>
      </c>
      <c r="H1172" s="127">
        <f>H1193</f>
        <v>25766.1</v>
      </c>
      <c r="I1172" s="464">
        <f t="shared" si="102"/>
        <v>99.86860465116278</v>
      </c>
      <c r="J1172" s="127">
        <v>0</v>
      </c>
      <c r="K1172" s="379"/>
      <c r="L1172" s="379"/>
      <c r="M1172" s="379"/>
      <c r="N1172" s="379"/>
    </row>
    <row r="1173" spans="1:14" s="59" customFormat="1" ht="12.75" customHeight="1">
      <c r="A1173" s="392"/>
      <c r="B1173" s="393"/>
      <c r="C1173" s="391"/>
      <c r="D1173" s="124" t="s">
        <v>125</v>
      </c>
      <c r="E1173" s="199">
        <f>SUM(E1174:E1185)+SUM(E1186:E1192)</f>
        <v>2498607</v>
      </c>
      <c r="F1173" s="228">
        <f>SUM(F1174:F1192)</f>
        <v>2151045</v>
      </c>
      <c r="G1173" s="228">
        <f>SUM(G1174:G1192)+G1193</f>
        <v>2209255</v>
      </c>
      <c r="H1173" s="199">
        <f>SUM(H1174:H1192)+H1193</f>
        <v>2201203</v>
      </c>
      <c r="I1173" s="527">
        <f t="shared" si="102"/>
        <v>99.63553324537004</v>
      </c>
      <c r="J1173" s="254">
        <f aca="true" t="shared" si="105" ref="J1173:J1178">H1173/E1173*100</f>
        <v>88.0972077641662</v>
      </c>
      <c r="K1173" s="379"/>
      <c r="L1173" s="379"/>
      <c r="M1173" s="379"/>
      <c r="N1173" s="379"/>
    </row>
    <row r="1174" spans="1:14" s="59" customFormat="1" ht="12.75" customHeight="1">
      <c r="A1174" s="392"/>
      <c r="B1174" s="393"/>
      <c r="C1174" s="96">
        <v>3020</v>
      </c>
      <c r="D1174" s="97" t="s">
        <v>154</v>
      </c>
      <c r="E1174" s="100">
        <v>2540.57</v>
      </c>
      <c r="F1174" s="99">
        <v>3418</v>
      </c>
      <c r="G1174" s="99">
        <v>2227</v>
      </c>
      <c r="H1174" s="100">
        <v>2226.73</v>
      </c>
      <c r="I1174" s="465">
        <v>100</v>
      </c>
      <c r="J1174" s="242">
        <f t="shared" si="105"/>
        <v>87.64686664803567</v>
      </c>
      <c r="K1174" s="379"/>
      <c r="L1174" s="379"/>
      <c r="M1174" s="379"/>
      <c r="N1174" s="379"/>
    </row>
    <row r="1175" spans="1:14" s="59" customFormat="1" ht="12.75" customHeight="1">
      <c r="A1175" s="141"/>
      <c r="B1175" s="88"/>
      <c r="C1175" s="96">
        <v>4010</v>
      </c>
      <c r="D1175" s="97" t="s">
        <v>11</v>
      </c>
      <c r="E1175" s="100">
        <v>1114922.16</v>
      </c>
      <c r="F1175" s="99">
        <v>1050000</v>
      </c>
      <c r="G1175" s="99">
        <v>1072592</v>
      </c>
      <c r="H1175" s="100">
        <v>1070014.34</v>
      </c>
      <c r="I1175" s="465">
        <f t="shared" si="102"/>
        <v>99.75967935617645</v>
      </c>
      <c r="J1175" s="242">
        <f t="shared" si="105"/>
        <v>95.97211163154208</v>
      </c>
      <c r="K1175" s="379"/>
      <c r="L1175" s="379"/>
      <c r="M1175" s="379"/>
      <c r="N1175" s="379"/>
    </row>
    <row r="1176" spans="1:14" s="59" customFormat="1" ht="12.75" customHeight="1">
      <c r="A1176" s="141"/>
      <c r="B1176" s="88"/>
      <c r="C1176" s="96">
        <v>4040</v>
      </c>
      <c r="D1176" s="97" t="s">
        <v>12</v>
      </c>
      <c r="E1176" s="100">
        <v>78501.44</v>
      </c>
      <c r="F1176" s="99">
        <v>90000</v>
      </c>
      <c r="G1176" s="99">
        <v>84893</v>
      </c>
      <c r="H1176" s="100">
        <v>84892.87</v>
      </c>
      <c r="I1176" s="465">
        <f t="shared" si="102"/>
        <v>99.99984686605491</v>
      </c>
      <c r="J1176" s="242">
        <f t="shared" si="105"/>
        <v>108.14179969182729</v>
      </c>
      <c r="K1176" s="398"/>
      <c r="L1176" s="379"/>
      <c r="M1176" s="379"/>
      <c r="N1176" s="379"/>
    </row>
    <row r="1177" spans="1:14" s="59" customFormat="1" ht="12.75" customHeight="1">
      <c r="A1177" s="141"/>
      <c r="B1177" s="88"/>
      <c r="C1177" s="96">
        <v>4110</v>
      </c>
      <c r="D1177" s="97" t="s">
        <v>13</v>
      </c>
      <c r="E1177" s="100">
        <v>206467.87</v>
      </c>
      <c r="F1177" s="99">
        <v>197200</v>
      </c>
      <c r="G1177" s="99">
        <v>193200</v>
      </c>
      <c r="H1177" s="100">
        <v>189199</v>
      </c>
      <c r="I1177" s="465">
        <f t="shared" si="102"/>
        <v>97.92908902691512</v>
      </c>
      <c r="J1177" s="242">
        <f t="shared" si="105"/>
        <v>91.63604971562887</v>
      </c>
      <c r="K1177" s="385"/>
      <c r="L1177" s="379"/>
      <c r="M1177" s="379"/>
      <c r="N1177" s="379"/>
    </row>
    <row r="1178" spans="1:14" s="59" customFormat="1" ht="12.75" customHeight="1">
      <c r="A1178" s="141"/>
      <c r="B1178" s="88"/>
      <c r="C1178" s="96">
        <v>4120</v>
      </c>
      <c r="D1178" s="97" t="s">
        <v>14</v>
      </c>
      <c r="E1178" s="100">
        <v>18397.84</v>
      </c>
      <c r="F1178" s="99">
        <v>27117</v>
      </c>
      <c r="G1178" s="99">
        <v>21656</v>
      </c>
      <c r="H1178" s="100">
        <v>20656</v>
      </c>
      <c r="I1178" s="465">
        <f t="shared" si="102"/>
        <v>95.38234207609901</v>
      </c>
      <c r="J1178" s="242">
        <f t="shared" si="105"/>
        <v>112.27404956233993</v>
      </c>
      <c r="K1178" s="379"/>
      <c r="L1178" s="379"/>
      <c r="M1178" s="379"/>
      <c r="N1178" s="379"/>
    </row>
    <row r="1179" spans="1:14" s="59" customFormat="1" ht="12.75" customHeight="1">
      <c r="A1179" s="141"/>
      <c r="B1179" s="88"/>
      <c r="C1179" s="96">
        <v>4140</v>
      </c>
      <c r="D1179" s="97" t="s">
        <v>62</v>
      </c>
      <c r="E1179" s="100">
        <v>5609.9</v>
      </c>
      <c r="F1179" s="99">
        <v>6000</v>
      </c>
      <c r="G1179" s="99">
        <v>0</v>
      </c>
      <c r="H1179" s="100">
        <v>0</v>
      </c>
      <c r="I1179" s="465">
        <v>0</v>
      </c>
      <c r="J1179" s="242">
        <v>0</v>
      </c>
      <c r="K1179" s="385"/>
      <c r="L1179" s="379"/>
      <c r="M1179" s="379"/>
      <c r="N1179" s="379"/>
    </row>
    <row r="1180" spans="1:14" s="59" customFormat="1" ht="12.75" customHeight="1">
      <c r="A1180" s="141"/>
      <c r="B1180" s="88"/>
      <c r="C1180" s="96">
        <v>4170</v>
      </c>
      <c r="D1180" s="97" t="s">
        <v>107</v>
      </c>
      <c r="E1180" s="100">
        <v>53159.32</v>
      </c>
      <c r="F1180" s="99">
        <v>15000</v>
      </c>
      <c r="G1180" s="99">
        <v>24224</v>
      </c>
      <c r="H1180" s="100">
        <v>24223.85</v>
      </c>
      <c r="I1180" s="465">
        <f>H1180/G1180*100</f>
        <v>99.99938077939234</v>
      </c>
      <c r="J1180" s="242">
        <f aca="true" t="shared" si="106" ref="J1180:J1185">H1180/E1180*100</f>
        <v>45.56839703743388</v>
      </c>
      <c r="K1180" s="398"/>
      <c r="L1180" s="379"/>
      <c r="M1180" s="379"/>
      <c r="N1180" s="379"/>
    </row>
    <row r="1181" spans="1:14" s="59" customFormat="1" ht="12.75" customHeight="1">
      <c r="A1181" s="141"/>
      <c r="B1181" s="88"/>
      <c r="C1181" s="96">
        <v>4210</v>
      </c>
      <c r="D1181" s="97" t="s">
        <v>7</v>
      </c>
      <c r="E1181" s="100">
        <v>122147.45</v>
      </c>
      <c r="F1181" s="99">
        <v>95000</v>
      </c>
      <c r="G1181" s="99">
        <v>121005</v>
      </c>
      <c r="H1181" s="100">
        <v>120845.49</v>
      </c>
      <c r="I1181" s="465">
        <f>H1181/G1181*100</f>
        <v>99.86817900086774</v>
      </c>
      <c r="J1181" s="242">
        <f t="shared" si="106"/>
        <v>98.93410791629297</v>
      </c>
      <c r="K1181" s="385"/>
      <c r="L1181" s="379"/>
      <c r="M1181" s="379"/>
      <c r="N1181" s="379"/>
    </row>
    <row r="1182" spans="1:14" s="59" customFormat="1" ht="12.75" customHeight="1">
      <c r="A1182" s="141"/>
      <c r="B1182" s="88"/>
      <c r="C1182" s="96">
        <v>4220</v>
      </c>
      <c r="D1182" s="97" t="s">
        <v>239</v>
      </c>
      <c r="E1182" s="100">
        <v>518677.95</v>
      </c>
      <c r="F1182" s="99">
        <v>360000</v>
      </c>
      <c r="G1182" s="99">
        <v>421000</v>
      </c>
      <c r="H1182" s="100">
        <v>420991.54</v>
      </c>
      <c r="I1182" s="465">
        <f aca="true" t="shared" si="107" ref="I1182:I1223">H1182/G1182*100</f>
        <v>99.99799049881236</v>
      </c>
      <c r="J1182" s="242">
        <f t="shared" si="106"/>
        <v>81.16626897287614</v>
      </c>
      <c r="K1182" s="379"/>
      <c r="L1182" s="379"/>
      <c r="M1182" s="379"/>
      <c r="N1182" s="379"/>
    </row>
    <row r="1183" spans="1:14" s="59" customFormat="1" ht="12.75" customHeight="1">
      <c r="A1183" s="141"/>
      <c r="B1183" s="88"/>
      <c r="C1183" s="96">
        <v>4260</v>
      </c>
      <c r="D1183" s="97" t="s">
        <v>15</v>
      </c>
      <c r="E1183" s="100">
        <v>192215.08</v>
      </c>
      <c r="F1183" s="99">
        <v>140000</v>
      </c>
      <c r="G1183" s="99">
        <v>121798</v>
      </c>
      <c r="H1183" s="100">
        <v>121699.92</v>
      </c>
      <c r="I1183" s="465">
        <f t="shared" si="107"/>
        <v>99.91947322616134</v>
      </c>
      <c r="J1183" s="242">
        <f t="shared" si="106"/>
        <v>63.314449625908644</v>
      </c>
      <c r="K1183" s="379"/>
      <c r="L1183" s="379"/>
      <c r="M1183" s="379"/>
      <c r="N1183" s="379"/>
    </row>
    <row r="1184" spans="1:14" s="59" customFormat="1" ht="12.75" customHeight="1">
      <c r="A1184" s="141"/>
      <c r="B1184" s="88"/>
      <c r="C1184" s="96">
        <v>4270</v>
      </c>
      <c r="D1184" s="97" t="s">
        <v>27</v>
      </c>
      <c r="E1184" s="100">
        <v>19936.29</v>
      </c>
      <c r="F1184" s="99">
        <v>35000</v>
      </c>
      <c r="G1184" s="99">
        <v>5103</v>
      </c>
      <c r="H1184" s="100">
        <v>5103.19</v>
      </c>
      <c r="I1184" s="465">
        <f t="shared" si="107"/>
        <v>100.00372330001959</v>
      </c>
      <c r="J1184" s="242">
        <f t="shared" si="106"/>
        <v>25.597490806965585</v>
      </c>
      <c r="K1184" s="379"/>
      <c r="L1184" s="379"/>
      <c r="M1184" s="379"/>
      <c r="N1184" s="379"/>
    </row>
    <row r="1185" spans="1:14" s="59" customFormat="1" ht="12.75" customHeight="1">
      <c r="A1185" s="141"/>
      <c r="B1185" s="88"/>
      <c r="C1185" s="96">
        <v>4280</v>
      </c>
      <c r="D1185" s="97" t="s">
        <v>87</v>
      </c>
      <c r="E1185" s="100">
        <v>1070</v>
      </c>
      <c r="F1185" s="99">
        <v>3000</v>
      </c>
      <c r="G1185" s="99">
        <v>1535</v>
      </c>
      <c r="H1185" s="100">
        <v>1535</v>
      </c>
      <c r="I1185" s="465">
        <f t="shared" si="107"/>
        <v>100</v>
      </c>
      <c r="J1185" s="242">
        <f t="shared" si="106"/>
        <v>143.45794392523365</v>
      </c>
      <c r="K1185" s="398"/>
      <c r="L1185" s="379"/>
      <c r="M1185" s="379"/>
      <c r="N1185" s="379"/>
    </row>
    <row r="1186" spans="1:14" s="59" customFormat="1" ht="12.75" customHeight="1">
      <c r="A1186" s="141"/>
      <c r="B1186" s="88"/>
      <c r="C1186" s="96">
        <v>4300</v>
      </c>
      <c r="D1186" s="97" t="s">
        <v>10</v>
      </c>
      <c r="E1186" s="100">
        <v>66548.89</v>
      </c>
      <c r="F1186" s="99">
        <v>40000</v>
      </c>
      <c r="G1186" s="99">
        <v>25525</v>
      </c>
      <c r="H1186" s="100">
        <v>25351.69</v>
      </c>
      <c r="I1186" s="465">
        <f>H1186/G1186*100</f>
        <v>99.32101860920666</v>
      </c>
      <c r="J1186" s="242">
        <f aca="true" t="shared" si="108" ref="J1186:J1192">H1186/E1186*100</f>
        <v>38.094835240677945</v>
      </c>
      <c r="K1186" s="385"/>
      <c r="L1186" s="379"/>
      <c r="M1186" s="379"/>
      <c r="N1186" s="379"/>
    </row>
    <row r="1187" spans="1:14" s="59" customFormat="1" ht="12.75" customHeight="1">
      <c r="A1187" s="141"/>
      <c r="B1187" s="88"/>
      <c r="C1187" s="96">
        <v>4360</v>
      </c>
      <c r="D1187" s="97" t="s">
        <v>322</v>
      </c>
      <c r="E1187" s="100">
        <v>2638.8</v>
      </c>
      <c r="F1187" s="99">
        <v>4000</v>
      </c>
      <c r="G1187" s="99">
        <v>2453</v>
      </c>
      <c r="H1187" s="100">
        <v>2452.98</v>
      </c>
      <c r="I1187" s="465">
        <f>H1187/G1187*100</f>
        <v>99.9991846718304</v>
      </c>
      <c r="J1187" s="242">
        <f t="shared" si="108"/>
        <v>92.9581628012733</v>
      </c>
      <c r="K1187" s="379"/>
      <c r="L1187" s="379"/>
      <c r="M1187" s="379"/>
      <c r="N1187" s="379"/>
    </row>
    <row r="1188" spans="1:14" s="59" customFormat="1" ht="12.75" customHeight="1">
      <c r="A1188" s="141"/>
      <c r="B1188" s="88"/>
      <c r="C1188" s="96">
        <v>4430</v>
      </c>
      <c r="D1188" s="97" t="s">
        <v>28</v>
      </c>
      <c r="E1188" s="100">
        <v>13980</v>
      </c>
      <c r="F1188" s="99">
        <v>12000</v>
      </c>
      <c r="G1188" s="99">
        <v>19072</v>
      </c>
      <c r="H1188" s="100">
        <v>19072.32</v>
      </c>
      <c r="I1188" s="465">
        <f t="shared" si="107"/>
        <v>100.00167785234899</v>
      </c>
      <c r="J1188" s="242">
        <f t="shared" si="108"/>
        <v>136.4257510729614</v>
      </c>
      <c r="K1188" s="379"/>
      <c r="L1188" s="379"/>
      <c r="M1188" s="379"/>
      <c r="N1188" s="379"/>
    </row>
    <row r="1189" spans="1:14" s="59" customFormat="1" ht="12.75" customHeight="1">
      <c r="A1189" s="141"/>
      <c r="B1189" s="88"/>
      <c r="C1189" s="96">
        <v>4440</v>
      </c>
      <c r="D1189" s="97" t="s">
        <v>17</v>
      </c>
      <c r="E1189" s="100">
        <v>53128</v>
      </c>
      <c r="F1189" s="99">
        <v>52810</v>
      </c>
      <c r="G1189" s="99">
        <v>56224</v>
      </c>
      <c r="H1189" s="100">
        <v>56224</v>
      </c>
      <c r="I1189" s="465">
        <f t="shared" si="107"/>
        <v>100</v>
      </c>
      <c r="J1189" s="242">
        <f t="shared" si="108"/>
        <v>105.82743562716459</v>
      </c>
      <c r="K1189" s="379"/>
      <c r="L1189" s="379"/>
      <c r="M1189" s="379"/>
      <c r="N1189" s="379"/>
    </row>
    <row r="1190" spans="1:14" s="59" customFormat="1" ht="12.75" customHeight="1">
      <c r="A1190" s="141"/>
      <c r="B1190" s="88"/>
      <c r="C1190" s="96">
        <v>4480</v>
      </c>
      <c r="D1190" s="97" t="s">
        <v>301</v>
      </c>
      <c r="E1190" s="100">
        <v>244</v>
      </c>
      <c r="F1190" s="99">
        <v>500</v>
      </c>
      <c r="G1190" s="99">
        <v>244</v>
      </c>
      <c r="H1190" s="100">
        <v>244</v>
      </c>
      <c r="I1190" s="465">
        <f t="shared" si="107"/>
        <v>100</v>
      </c>
      <c r="J1190" s="242">
        <f t="shared" si="108"/>
        <v>100</v>
      </c>
      <c r="K1190" s="379"/>
      <c r="L1190" s="379"/>
      <c r="M1190" s="379"/>
      <c r="N1190" s="379"/>
    </row>
    <row r="1191" spans="1:14" s="59" customFormat="1" ht="12.75" customHeight="1">
      <c r="A1191" s="141"/>
      <c r="B1191" s="88"/>
      <c r="C1191" s="96">
        <v>4530</v>
      </c>
      <c r="D1191" s="97" t="s">
        <v>42</v>
      </c>
      <c r="E1191" s="100">
        <v>26351.44</v>
      </c>
      <c r="F1191" s="99">
        <v>15000</v>
      </c>
      <c r="G1191" s="99">
        <v>5705</v>
      </c>
      <c r="H1191" s="100">
        <v>5704.98</v>
      </c>
      <c r="I1191" s="465">
        <f t="shared" si="107"/>
        <v>99.99964943032427</v>
      </c>
      <c r="J1191" s="242">
        <f t="shared" si="108"/>
        <v>21.649594860850108</v>
      </c>
      <c r="K1191" s="379"/>
      <c r="L1191" s="379"/>
      <c r="M1191" s="379"/>
      <c r="N1191" s="379"/>
    </row>
    <row r="1192" spans="1:14" s="59" customFormat="1" ht="12.75" customHeight="1">
      <c r="A1192" s="141"/>
      <c r="B1192" s="88"/>
      <c r="C1192" s="96">
        <v>4700</v>
      </c>
      <c r="D1192" s="97" t="s">
        <v>136</v>
      </c>
      <c r="E1192" s="100">
        <v>2070</v>
      </c>
      <c r="F1192" s="99">
        <v>5000</v>
      </c>
      <c r="G1192" s="99">
        <v>4999</v>
      </c>
      <c r="H1192" s="100">
        <v>4999</v>
      </c>
      <c r="I1192" s="465">
        <f t="shared" si="107"/>
        <v>100</v>
      </c>
      <c r="J1192" s="242">
        <f t="shared" si="108"/>
        <v>241.4975845410628</v>
      </c>
      <c r="K1192" s="379"/>
      <c r="L1192" s="379"/>
      <c r="M1192" s="379"/>
      <c r="N1192" s="379"/>
    </row>
    <row r="1193" spans="1:14" s="59" customFormat="1" ht="12.75" customHeight="1">
      <c r="A1193" s="141"/>
      <c r="B1193" s="88"/>
      <c r="C1193" s="192">
        <v>6050</v>
      </c>
      <c r="D1193" s="201" t="s">
        <v>60</v>
      </c>
      <c r="E1193" s="251">
        <v>0</v>
      </c>
      <c r="F1193" s="252">
        <v>0</v>
      </c>
      <c r="G1193" s="252">
        <v>25800</v>
      </c>
      <c r="H1193" s="251">
        <v>25766.1</v>
      </c>
      <c r="I1193" s="529">
        <f t="shared" si="107"/>
        <v>99.86860465116278</v>
      </c>
      <c r="J1193" s="536">
        <v>0</v>
      </c>
      <c r="K1193" s="379"/>
      <c r="L1193" s="379"/>
      <c r="M1193" s="379"/>
      <c r="N1193" s="379"/>
    </row>
    <row r="1194" spans="1:14" s="59" customFormat="1" ht="12.75" customHeight="1">
      <c r="A1194" s="392"/>
      <c r="B1194" s="393"/>
      <c r="C1194" s="418"/>
      <c r="D1194" s="415" t="s">
        <v>276</v>
      </c>
      <c r="E1194" s="298">
        <f>SUM(E1195:E1209)</f>
        <v>247160.00000000003</v>
      </c>
      <c r="F1194" s="299">
        <f>SUM(F1195:F1209)</f>
        <v>310394</v>
      </c>
      <c r="G1194" s="299">
        <f>SUM(G1195:G1209)</f>
        <v>503848</v>
      </c>
      <c r="H1194" s="298">
        <f>SUM(H1195:H1209)</f>
        <v>503848</v>
      </c>
      <c r="I1194" s="542">
        <f t="shared" si="107"/>
        <v>100</v>
      </c>
      <c r="J1194" s="543">
        <f>H1194/E1194*100</f>
        <v>203.85499271726815</v>
      </c>
      <c r="K1194" s="379"/>
      <c r="L1194" s="379"/>
      <c r="M1194" s="379"/>
      <c r="N1194" s="379"/>
    </row>
    <row r="1195" spans="1:14" s="59" customFormat="1" ht="12.75" customHeight="1">
      <c r="A1195" s="141"/>
      <c r="B1195" s="88"/>
      <c r="C1195" s="96">
        <v>3020</v>
      </c>
      <c r="D1195" s="97" t="s">
        <v>154</v>
      </c>
      <c r="E1195" s="100">
        <v>5556.43</v>
      </c>
      <c r="F1195" s="99">
        <v>5700</v>
      </c>
      <c r="G1195" s="99">
        <v>7095</v>
      </c>
      <c r="H1195" s="100">
        <v>7095.33</v>
      </c>
      <c r="I1195" s="465">
        <f t="shared" si="107"/>
        <v>100.0046511627907</v>
      </c>
      <c r="J1195" s="242">
        <f>H1195/E1195*100</f>
        <v>127.69584067467781</v>
      </c>
      <c r="K1195" s="379"/>
      <c r="L1195" s="379"/>
      <c r="M1195" s="379"/>
      <c r="N1195" s="379"/>
    </row>
    <row r="1196" spans="1:14" s="59" customFormat="1" ht="12.75" customHeight="1">
      <c r="A1196" s="141"/>
      <c r="B1196" s="88"/>
      <c r="C1196" s="96">
        <v>4010</v>
      </c>
      <c r="D1196" s="97" t="s">
        <v>11</v>
      </c>
      <c r="E1196" s="100">
        <v>50648.72</v>
      </c>
      <c r="F1196" s="99">
        <v>91725</v>
      </c>
      <c r="G1196" s="99">
        <v>171783</v>
      </c>
      <c r="H1196" s="100">
        <v>171782.76</v>
      </c>
      <c r="I1196" s="465">
        <f t="shared" si="107"/>
        <v>99.9998602888528</v>
      </c>
      <c r="J1196" s="242">
        <f>H1196/E1196*100</f>
        <v>339.1650568859391</v>
      </c>
      <c r="K1196" s="398"/>
      <c r="L1196" s="379"/>
      <c r="M1196" s="379"/>
      <c r="N1196" s="379"/>
    </row>
    <row r="1197" spans="1:14" s="59" customFormat="1" ht="12.75" customHeight="1">
      <c r="A1197" s="141"/>
      <c r="B1197" s="88"/>
      <c r="C1197" s="96">
        <v>4040</v>
      </c>
      <c r="D1197" s="97" t="s">
        <v>12</v>
      </c>
      <c r="E1197" s="100">
        <v>3035.83</v>
      </c>
      <c r="F1197" s="99">
        <v>4668</v>
      </c>
      <c r="G1197" s="99">
        <v>4321</v>
      </c>
      <c r="H1197" s="100">
        <v>4320.69</v>
      </c>
      <c r="I1197" s="465">
        <v>69</v>
      </c>
      <c r="J1197" s="242">
        <f aca="true" t="shared" si="109" ref="J1197:J1223">H1197/E1197*100</f>
        <v>142.32318673970542</v>
      </c>
      <c r="K1197" s="398"/>
      <c r="L1197" s="379"/>
      <c r="M1197" s="379"/>
      <c r="N1197" s="379"/>
    </row>
    <row r="1198" spans="1:14" s="59" customFormat="1" ht="12.75" customHeight="1">
      <c r="A1198" s="141"/>
      <c r="B1198" s="88"/>
      <c r="C1198" s="96">
        <v>4110</v>
      </c>
      <c r="D1198" s="97" t="s">
        <v>13</v>
      </c>
      <c r="E1198" s="100">
        <v>9163.73</v>
      </c>
      <c r="F1198" s="99">
        <v>16570</v>
      </c>
      <c r="G1198" s="99">
        <v>26219</v>
      </c>
      <c r="H1198" s="100">
        <v>26218.99</v>
      </c>
      <c r="I1198" s="465">
        <f t="shared" si="107"/>
        <v>99.99996185972006</v>
      </c>
      <c r="J1198" s="242">
        <f t="shared" si="109"/>
        <v>286.1170069393141</v>
      </c>
      <c r="K1198" s="385"/>
      <c r="L1198" s="379"/>
      <c r="M1198" s="379"/>
      <c r="N1198" s="379"/>
    </row>
    <row r="1199" spans="1:14" s="59" customFormat="1" ht="12.75" customHeight="1">
      <c r="A1199" s="141"/>
      <c r="B1199" s="88"/>
      <c r="C1199" s="96">
        <v>4120</v>
      </c>
      <c r="D1199" s="97" t="s">
        <v>14</v>
      </c>
      <c r="E1199" s="100">
        <v>1220.55</v>
      </c>
      <c r="F1199" s="99">
        <v>2362</v>
      </c>
      <c r="G1199" s="99">
        <v>2329</v>
      </c>
      <c r="H1199" s="100">
        <v>2329.37</v>
      </c>
      <c r="I1199" s="465">
        <f t="shared" si="107"/>
        <v>100.01588664662945</v>
      </c>
      <c r="J1199" s="242">
        <f t="shared" si="109"/>
        <v>190.84593011347343</v>
      </c>
      <c r="K1199" s="385"/>
      <c r="L1199" s="379"/>
      <c r="M1199" s="379"/>
      <c r="N1199" s="379"/>
    </row>
    <row r="1200" spans="1:14" s="59" customFormat="1" ht="12.75" customHeight="1">
      <c r="A1200" s="141"/>
      <c r="B1200" s="88"/>
      <c r="C1200" s="96">
        <v>4210</v>
      </c>
      <c r="D1200" s="97" t="s">
        <v>7</v>
      </c>
      <c r="E1200" s="100">
        <v>17838.74</v>
      </c>
      <c r="F1200" s="99">
        <v>17000</v>
      </c>
      <c r="G1200" s="99">
        <v>27000</v>
      </c>
      <c r="H1200" s="100">
        <v>27000</v>
      </c>
      <c r="I1200" s="465">
        <f t="shared" si="107"/>
        <v>100</v>
      </c>
      <c r="J1200" s="242">
        <f t="shared" si="109"/>
        <v>151.3559814202124</v>
      </c>
      <c r="K1200" s="398"/>
      <c r="L1200" s="379"/>
      <c r="M1200" s="379"/>
      <c r="N1200" s="379"/>
    </row>
    <row r="1201" spans="1:14" s="59" customFormat="1" ht="12.75" customHeight="1">
      <c r="A1201" s="141"/>
      <c r="B1201" s="88"/>
      <c r="C1201" s="96">
        <v>4220</v>
      </c>
      <c r="D1201" s="97" t="s">
        <v>239</v>
      </c>
      <c r="E1201" s="100">
        <v>46765</v>
      </c>
      <c r="F1201" s="99">
        <v>54000</v>
      </c>
      <c r="G1201" s="99">
        <v>138000</v>
      </c>
      <c r="H1201" s="100">
        <v>137999.66</v>
      </c>
      <c r="I1201" s="465">
        <f t="shared" si="107"/>
        <v>99.9997536231884</v>
      </c>
      <c r="J1201" s="242">
        <f t="shared" si="109"/>
        <v>295.0917566556185</v>
      </c>
      <c r="K1201" s="551"/>
      <c r="L1201" s="379"/>
      <c r="M1201" s="379"/>
      <c r="N1201" s="379"/>
    </row>
    <row r="1202" spans="1:14" s="59" customFormat="1" ht="12.75" customHeight="1">
      <c r="A1202" s="141"/>
      <c r="B1202" s="88"/>
      <c r="C1202" s="96">
        <v>4260</v>
      </c>
      <c r="D1202" s="97" t="s">
        <v>15</v>
      </c>
      <c r="E1202" s="100">
        <v>48759.98</v>
      </c>
      <c r="F1202" s="99">
        <v>43962</v>
      </c>
      <c r="G1202" s="99">
        <v>66081</v>
      </c>
      <c r="H1202" s="100">
        <v>66080.71</v>
      </c>
      <c r="I1202" s="465">
        <f t="shared" si="107"/>
        <v>99.99956114465581</v>
      </c>
      <c r="J1202" s="242">
        <f t="shared" si="109"/>
        <v>135.5224304850002</v>
      </c>
      <c r="K1202" s="385"/>
      <c r="L1202" s="379"/>
      <c r="M1202" s="379"/>
      <c r="N1202" s="379"/>
    </row>
    <row r="1203" spans="1:14" s="59" customFormat="1" ht="12.75" customHeight="1">
      <c r="A1203" s="141"/>
      <c r="B1203" s="88"/>
      <c r="C1203" s="96">
        <v>4270</v>
      </c>
      <c r="D1203" s="97" t="s">
        <v>27</v>
      </c>
      <c r="E1203" s="100">
        <v>9267.82</v>
      </c>
      <c r="F1203" s="99">
        <v>11000</v>
      </c>
      <c r="G1203" s="99">
        <v>9711</v>
      </c>
      <c r="H1203" s="100">
        <v>9710.81</v>
      </c>
      <c r="I1203" s="465">
        <f t="shared" si="107"/>
        <v>99.99804345587478</v>
      </c>
      <c r="J1203" s="242">
        <f t="shared" si="109"/>
        <v>104.7798727208772</v>
      </c>
      <c r="K1203" s="379"/>
      <c r="L1203" s="379"/>
      <c r="M1203" s="379"/>
      <c r="N1203" s="379"/>
    </row>
    <row r="1204" spans="1:14" s="59" customFormat="1" ht="12.75" customHeight="1">
      <c r="A1204" s="141"/>
      <c r="B1204" s="88"/>
      <c r="C1204" s="96">
        <v>4300</v>
      </c>
      <c r="D1204" s="97" t="s">
        <v>10</v>
      </c>
      <c r="E1204" s="100">
        <v>29707.56</v>
      </c>
      <c r="F1204" s="99">
        <v>35000</v>
      </c>
      <c r="G1204" s="99">
        <v>31590</v>
      </c>
      <c r="H1204" s="100">
        <v>31590</v>
      </c>
      <c r="I1204" s="465">
        <f t="shared" si="107"/>
        <v>100</v>
      </c>
      <c r="J1204" s="242">
        <f t="shared" si="109"/>
        <v>106.33656887337767</v>
      </c>
      <c r="K1204" s="379"/>
      <c r="L1204" s="379"/>
      <c r="M1204" s="379"/>
      <c r="N1204" s="379"/>
    </row>
    <row r="1205" spans="1:14" s="59" customFormat="1" ht="12.75" customHeight="1">
      <c r="A1205" s="141"/>
      <c r="B1205" s="88"/>
      <c r="C1205" s="96">
        <v>4360</v>
      </c>
      <c r="D1205" s="58" t="s">
        <v>333</v>
      </c>
      <c r="E1205" s="100">
        <v>2823.51</v>
      </c>
      <c r="F1205" s="99">
        <v>3000</v>
      </c>
      <c r="G1205" s="99">
        <v>1967</v>
      </c>
      <c r="H1205" s="100">
        <v>1967.23</v>
      </c>
      <c r="I1205" s="465">
        <f>H1205/G1205*100</f>
        <v>100.01169293340111</v>
      </c>
      <c r="J1205" s="242">
        <f t="shared" si="109"/>
        <v>69.67320816997284</v>
      </c>
      <c r="K1205" s="398"/>
      <c r="L1205" s="379"/>
      <c r="M1205" s="379"/>
      <c r="N1205" s="379"/>
    </row>
    <row r="1206" spans="1:14" s="59" customFormat="1" ht="12.75" customHeight="1">
      <c r="A1206" s="141"/>
      <c r="B1206" s="88"/>
      <c r="C1206" s="96">
        <v>4430</v>
      </c>
      <c r="D1206" s="97" t="s">
        <v>28</v>
      </c>
      <c r="E1206" s="100">
        <v>6283.13</v>
      </c>
      <c r="F1206" s="99">
        <v>3500</v>
      </c>
      <c r="G1206" s="99">
        <v>4015</v>
      </c>
      <c r="H1206" s="100">
        <v>4015</v>
      </c>
      <c r="I1206" s="465">
        <f>H1206/G1206*100</f>
        <v>100</v>
      </c>
      <c r="J1206" s="242">
        <f t="shared" si="109"/>
        <v>63.90127213665801</v>
      </c>
      <c r="K1206" s="385"/>
      <c r="L1206" s="379"/>
      <c r="M1206" s="379"/>
      <c r="N1206" s="379"/>
    </row>
    <row r="1207" spans="1:14" s="59" customFormat="1" ht="12.75" customHeight="1">
      <c r="A1207" s="141"/>
      <c r="B1207" s="88"/>
      <c r="C1207" s="96">
        <v>4440</v>
      </c>
      <c r="D1207" s="97" t="s">
        <v>17</v>
      </c>
      <c r="E1207" s="100">
        <v>3389</v>
      </c>
      <c r="F1207" s="99">
        <v>6307</v>
      </c>
      <c r="G1207" s="99">
        <v>6912</v>
      </c>
      <c r="H1207" s="100">
        <v>6912</v>
      </c>
      <c r="I1207" s="465">
        <f t="shared" si="107"/>
        <v>100</v>
      </c>
      <c r="J1207" s="242">
        <f t="shared" si="109"/>
        <v>203.95396872233698</v>
      </c>
      <c r="K1207" s="379"/>
      <c r="L1207" s="379"/>
      <c r="M1207" s="379"/>
      <c r="N1207" s="379"/>
    </row>
    <row r="1208" spans="1:14" s="59" customFormat="1" ht="12.75" customHeight="1">
      <c r="A1208" s="141"/>
      <c r="B1208" s="88"/>
      <c r="C1208" s="96">
        <v>4530</v>
      </c>
      <c r="D1208" s="97" t="s">
        <v>42</v>
      </c>
      <c r="E1208" s="100">
        <v>10000</v>
      </c>
      <c r="F1208" s="99">
        <v>12000</v>
      </c>
      <c r="G1208" s="99">
        <v>0</v>
      </c>
      <c r="H1208" s="100">
        <v>0</v>
      </c>
      <c r="I1208" s="465">
        <v>0</v>
      </c>
      <c r="J1208" s="242">
        <f t="shared" si="109"/>
        <v>0</v>
      </c>
      <c r="K1208" s="379"/>
      <c r="L1208" s="379"/>
      <c r="M1208" s="379"/>
      <c r="N1208" s="379"/>
    </row>
    <row r="1209" spans="1:14" s="59" customFormat="1" ht="12.75" customHeight="1">
      <c r="A1209" s="388"/>
      <c r="B1209" s="129"/>
      <c r="C1209" s="96">
        <v>4700</v>
      </c>
      <c r="D1209" s="97" t="s">
        <v>136</v>
      </c>
      <c r="E1209" s="100">
        <v>2700</v>
      </c>
      <c r="F1209" s="99">
        <v>3600</v>
      </c>
      <c r="G1209" s="99">
        <v>6825</v>
      </c>
      <c r="H1209" s="100">
        <v>6825.45</v>
      </c>
      <c r="I1209" s="465">
        <f t="shared" si="107"/>
        <v>100.00659340659341</v>
      </c>
      <c r="J1209" s="242">
        <f t="shared" si="109"/>
        <v>252.79444444444445</v>
      </c>
      <c r="K1209" s="379"/>
      <c r="L1209" s="379"/>
      <c r="M1209" s="379"/>
      <c r="N1209" s="379"/>
    </row>
    <row r="1210" spans="1:14" s="59" customFormat="1" ht="12.75" customHeight="1">
      <c r="A1210" s="128"/>
      <c r="B1210" s="128"/>
      <c r="C1210" s="128"/>
      <c r="D1210" s="128"/>
      <c r="E1210" s="131"/>
      <c r="F1210" s="130"/>
      <c r="G1210" s="130"/>
      <c r="H1210" s="131"/>
      <c r="I1210" s="307"/>
      <c r="J1210" s="307"/>
      <c r="K1210" s="379"/>
      <c r="L1210" s="379"/>
      <c r="M1210" s="379"/>
      <c r="N1210" s="379"/>
    </row>
    <row r="1211" spans="1:14" s="59" customFormat="1" ht="12.75" customHeight="1">
      <c r="A1211" s="128"/>
      <c r="B1211" s="128"/>
      <c r="C1211" s="128"/>
      <c r="D1211" s="128"/>
      <c r="E1211" s="131"/>
      <c r="F1211" s="130"/>
      <c r="G1211" s="130"/>
      <c r="H1211" s="131"/>
      <c r="I1211" s="307"/>
      <c r="J1211" s="307"/>
      <c r="K1211" s="379"/>
      <c r="L1211" s="379"/>
      <c r="M1211" s="379"/>
      <c r="N1211" s="379"/>
    </row>
    <row r="1212" spans="1:14" s="59" customFormat="1" ht="12.75" customHeight="1">
      <c r="A1212" s="128"/>
      <c r="B1212" s="128"/>
      <c r="C1212" s="128"/>
      <c r="D1212" s="128"/>
      <c r="E1212" s="131"/>
      <c r="F1212" s="130"/>
      <c r="G1212" s="130"/>
      <c r="H1212" s="131"/>
      <c r="I1212" s="307"/>
      <c r="J1212" s="307"/>
      <c r="K1212" s="379"/>
      <c r="L1212" s="379"/>
      <c r="M1212" s="379"/>
      <c r="N1212" s="379"/>
    </row>
    <row r="1213" spans="1:14" s="59" customFormat="1" ht="12.75" customHeight="1">
      <c r="A1213" s="128"/>
      <c r="B1213" s="128"/>
      <c r="C1213" s="128"/>
      <c r="D1213" s="128"/>
      <c r="E1213" s="131"/>
      <c r="F1213" s="130"/>
      <c r="G1213" s="130"/>
      <c r="H1213" s="131"/>
      <c r="I1213" s="307"/>
      <c r="J1213" s="307"/>
      <c r="K1213" s="379"/>
      <c r="L1213" s="379"/>
      <c r="M1213" s="379"/>
      <c r="N1213" s="379"/>
    </row>
    <row r="1214" spans="1:14" s="59" customFormat="1" ht="12.75" customHeight="1">
      <c r="A1214" s="128"/>
      <c r="B1214" s="128"/>
      <c r="C1214" s="128"/>
      <c r="D1214" s="128"/>
      <c r="E1214" s="131"/>
      <c r="F1214" s="130"/>
      <c r="G1214" s="130"/>
      <c r="H1214" s="131"/>
      <c r="I1214" s="307"/>
      <c r="J1214" s="307"/>
      <c r="K1214" s="379"/>
      <c r="L1214" s="379"/>
      <c r="M1214" s="379"/>
      <c r="N1214" s="379"/>
    </row>
    <row r="1215" spans="1:14" s="59" customFormat="1" ht="12.75" customHeight="1">
      <c r="A1215" s="128"/>
      <c r="B1215" s="128"/>
      <c r="C1215" s="128"/>
      <c r="D1215" s="128"/>
      <c r="E1215" s="131"/>
      <c r="F1215" s="130"/>
      <c r="G1215" s="130"/>
      <c r="H1215" s="131"/>
      <c r="I1215" s="307"/>
      <c r="J1215" s="307"/>
      <c r="K1215" s="379"/>
      <c r="L1215" s="379"/>
      <c r="M1215" s="379"/>
      <c r="N1215" s="379"/>
    </row>
    <row r="1216" spans="1:14" s="59" customFormat="1" ht="12.75" customHeight="1">
      <c r="A1216" s="128"/>
      <c r="B1216" s="128"/>
      <c r="C1216" s="128"/>
      <c r="D1216" s="128"/>
      <c r="E1216" s="131" t="s">
        <v>487</v>
      </c>
      <c r="F1216" s="130"/>
      <c r="G1216" s="130"/>
      <c r="H1216" s="131"/>
      <c r="I1216" s="307"/>
      <c r="J1216" s="307"/>
      <c r="K1216" s="379"/>
      <c r="L1216" s="379"/>
      <c r="M1216" s="379"/>
      <c r="N1216" s="379"/>
    </row>
    <row r="1217" spans="1:14" s="59" customFormat="1" ht="12.75" customHeight="1">
      <c r="A1217" s="128"/>
      <c r="B1217" s="128"/>
      <c r="C1217" s="128"/>
      <c r="D1217" s="128"/>
      <c r="E1217" s="131"/>
      <c r="F1217" s="130"/>
      <c r="G1217" s="130"/>
      <c r="H1217" s="131"/>
      <c r="I1217" s="307"/>
      <c r="J1217" s="307"/>
      <c r="K1217" s="379"/>
      <c r="L1217" s="379"/>
      <c r="M1217" s="379"/>
      <c r="N1217" s="379"/>
    </row>
    <row r="1218" spans="1:14" s="59" customFormat="1" ht="12.75" customHeight="1">
      <c r="A1218" s="340"/>
      <c r="B1218" s="341"/>
      <c r="C1218" s="340"/>
      <c r="D1218" s="342"/>
      <c r="E1218" s="65" t="s">
        <v>3</v>
      </c>
      <c r="F1218" s="343" t="s">
        <v>97</v>
      </c>
      <c r="G1218" s="344" t="s">
        <v>98</v>
      </c>
      <c r="H1218" s="65" t="s">
        <v>3</v>
      </c>
      <c r="I1218" s="345" t="s">
        <v>273</v>
      </c>
      <c r="J1218" s="346"/>
      <c r="K1218" s="379"/>
      <c r="L1218" s="379"/>
      <c r="M1218" s="379"/>
      <c r="N1218" s="379"/>
    </row>
    <row r="1219" spans="1:14" s="59" customFormat="1" ht="12.75" customHeight="1">
      <c r="A1219" s="347" t="s">
        <v>94</v>
      </c>
      <c r="B1219" s="211" t="s">
        <v>95</v>
      </c>
      <c r="C1219" s="347" t="s">
        <v>4</v>
      </c>
      <c r="D1219" s="348" t="s">
        <v>96</v>
      </c>
      <c r="E1219" s="69" t="s">
        <v>357</v>
      </c>
      <c r="F1219" s="349" t="s">
        <v>99</v>
      </c>
      <c r="G1219" s="350" t="s">
        <v>100</v>
      </c>
      <c r="H1219" s="69" t="s">
        <v>407</v>
      </c>
      <c r="I1219" s="351"/>
      <c r="J1219" s="352"/>
      <c r="K1219" s="379"/>
      <c r="L1219" s="379"/>
      <c r="M1219" s="379"/>
      <c r="N1219" s="379"/>
    </row>
    <row r="1220" spans="1:14" s="59" customFormat="1" ht="12.75" customHeight="1">
      <c r="A1220" s="353"/>
      <c r="B1220" s="354"/>
      <c r="C1220" s="353"/>
      <c r="D1220" s="355"/>
      <c r="E1220" s="73"/>
      <c r="F1220" s="356" t="s">
        <v>407</v>
      </c>
      <c r="G1220" s="357" t="s">
        <v>101</v>
      </c>
      <c r="H1220" s="73"/>
      <c r="I1220" s="358" t="s">
        <v>102</v>
      </c>
      <c r="J1220" s="359" t="s">
        <v>103</v>
      </c>
      <c r="K1220" s="379"/>
      <c r="L1220" s="379"/>
      <c r="M1220" s="379"/>
      <c r="N1220" s="379"/>
    </row>
    <row r="1221" spans="1:14" s="59" customFormat="1" ht="12.75" customHeight="1">
      <c r="A1221" s="75">
        <v>1</v>
      </c>
      <c r="B1221" s="75">
        <v>2</v>
      </c>
      <c r="C1221" s="75">
        <v>3</v>
      </c>
      <c r="D1221" s="75">
        <v>4</v>
      </c>
      <c r="E1221" s="360">
        <v>5</v>
      </c>
      <c r="F1221" s="360">
        <v>6</v>
      </c>
      <c r="G1221" s="360">
        <v>7</v>
      </c>
      <c r="H1221" s="361">
        <v>8</v>
      </c>
      <c r="I1221" s="362">
        <v>9</v>
      </c>
      <c r="J1221" s="363">
        <v>10</v>
      </c>
      <c r="K1221" s="379"/>
      <c r="L1221" s="379"/>
      <c r="M1221" s="379"/>
      <c r="N1221" s="379"/>
    </row>
    <row r="1222" spans="1:14" s="420" customFormat="1" ht="12.75" customHeight="1">
      <c r="A1222" s="58"/>
      <c r="B1222" s="102">
        <v>85411</v>
      </c>
      <c r="C1222" s="90"/>
      <c r="D1222" s="91" t="s">
        <v>82</v>
      </c>
      <c r="E1222" s="94">
        <f>E1223</f>
        <v>1283997</v>
      </c>
      <c r="F1222" s="93">
        <f>F1223</f>
        <v>1271316</v>
      </c>
      <c r="G1222" s="93">
        <f>G1223</f>
        <v>1058125</v>
      </c>
      <c r="H1222" s="94">
        <f>H1223</f>
        <v>1056543.0000000002</v>
      </c>
      <c r="I1222" s="464">
        <f t="shared" si="107"/>
        <v>99.85049025398702</v>
      </c>
      <c r="J1222" s="227">
        <f t="shared" si="109"/>
        <v>82.28547262960898</v>
      </c>
      <c r="K1222" s="419"/>
      <c r="L1222" s="419"/>
      <c r="M1222" s="419"/>
      <c r="N1222" s="419"/>
    </row>
    <row r="1223" spans="1:14" s="420" customFormat="1" ht="12.75" customHeight="1">
      <c r="A1223" s="88"/>
      <c r="B1223" s="105"/>
      <c r="C1223" s="368"/>
      <c r="D1223" s="124" t="s">
        <v>276</v>
      </c>
      <c r="E1223" s="199">
        <f>SUM(E1224:E1229)+SUM(E1230:E1242)</f>
        <v>1283997</v>
      </c>
      <c r="F1223" s="228">
        <f>SUM(F1224:F1229)+SUM(F1230:F1242)</f>
        <v>1271316</v>
      </c>
      <c r="G1223" s="228">
        <f>SUM(G1224:G1242)</f>
        <v>1058125</v>
      </c>
      <c r="H1223" s="199">
        <f>SUM(H1224:H1242)</f>
        <v>1056543.0000000002</v>
      </c>
      <c r="I1223" s="527">
        <f t="shared" si="107"/>
        <v>99.85049025398702</v>
      </c>
      <c r="J1223" s="254">
        <f t="shared" si="109"/>
        <v>82.28547262960898</v>
      </c>
      <c r="K1223" s="419"/>
      <c r="L1223" s="419"/>
      <c r="M1223" s="419"/>
      <c r="N1223" s="419"/>
    </row>
    <row r="1224" spans="1:14" s="59" customFormat="1" ht="12.75" customHeight="1">
      <c r="A1224" s="88"/>
      <c r="B1224" s="95"/>
      <c r="C1224" s="96">
        <v>3020</v>
      </c>
      <c r="D1224" s="97" t="s">
        <v>154</v>
      </c>
      <c r="E1224" s="100">
        <v>6883.55</v>
      </c>
      <c r="F1224" s="99">
        <v>5000</v>
      </c>
      <c r="G1224" s="99">
        <v>5785</v>
      </c>
      <c r="H1224" s="100">
        <v>5785.41</v>
      </c>
      <c r="I1224" s="465">
        <f aca="true" t="shared" si="110" ref="I1224:I1238">H1224/G1224*100</f>
        <v>100.00708729472774</v>
      </c>
      <c r="J1224" s="242">
        <f aca="true" t="shared" si="111" ref="J1224:J1238">H1224/E1224*100</f>
        <v>84.04689440768209</v>
      </c>
      <c r="K1224" s="379"/>
      <c r="L1224" s="379"/>
      <c r="M1224" s="379"/>
      <c r="N1224" s="379"/>
    </row>
    <row r="1225" spans="1:14" s="59" customFormat="1" ht="12.75" customHeight="1">
      <c r="A1225" s="88"/>
      <c r="B1225" s="95"/>
      <c r="C1225" s="96">
        <v>4010</v>
      </c>
      <c r="D1225" s="97" t="s">
        <v>11</v>
      </c>
      <c r="E1225" s="100">
        <v>790245.82</v>
      </c>
      <c r="F1225" s="99">
        <v>753261</v>
      </c>
      <c r="G1225" s="99">
        <v>620881</v>
      </c>
      <c r="H1225" s="100">
        <v>620881</v>
      </c>
      <c r="I1225" s="465">
        <f t="shared" si="110"/>
        <v>100</v>
      </c>
      <c r="J1225" s="242">
        <f t="shared" si="111"/>
        <v>78.56808404250718</v>
      </c>
      <c r="K1225" s="379"/>
      <c r="L1225" s="379"/>
      <c r="M1225" s="379"/>
      <c r="N1225" s="379"/>
    </row>
    <row r="1226" spans="1:14" s="59" customFormat="1" ht="12.75" customHeight="1">
      <c r="A1226" s="88"/>
      <c r="B1226" s="95"/>
      <c r="C1226" s="96">
        <v>4040</v>
      </c>
      <c r="D1226" s="97" t="s">
        <v>12</v>
      </c>
      <c r="E1226" s="100">
        <v>61466.57</v>
      </c>
      <c r="F1226" s="99">
        <v>62000</v>
      </c>
      <c r="G1226" s="99">
        <v>59491</v>
      </c>
      <c r="H1226" s="100">
        <v>59491.19</v>
      </c>
      <c r="I1226" s="465">
        <f t="shared" si="110"/>
        <v>100.00031937604008</v>
      </c>
      <c r="J1226" s="242">
        <f t="shared" si="111"/>
        <v>96.78625308033294</v>
      </c>
      <c r="K1226" s="398"/>
      <c r="L1226" s="379"/>
      <c r="M1226" s="379"/>
      <c r="N1226" s="379"/>
    </row>
    <row r="1227" spans="1:14" s="59" customFormat="1" ht="12.75" customHeight="1">
      <c r="A1227" s="88"/>
      <c r="B1227" s="95"/>
      <c r="C1227" s="96">
        <v>4110</v>
      </c>
      <c r="D1227" s="97" t="s">
        <v>13</v>
      </c>
      <c r="E1227" s="100">
        <v>118466.53</v>
      </c>
      <c r="F1227" s="99">
        <v>136210</v>
      </c>
      <c r="G1227" s="99">
        <v>121823</v>
      </c>
      <c r="H1227" s="100">
        <v>121823.42</v>
      </c>
      <c r="I1227" s="465">
        <f t="shared" si="110"/>
        <v>100.00034476248328</v>
      </c>
      <c r="J1227" s="242">
        <f t="shared" si="111"/>
        <v>102.83361891329137</v>
      </c>
      <c r="K1227" s="551"/>
      <c r="L1227" s="379"/>
      <c r="M1227" s="379"/>
      <c r="N1227" s="379"/>
    </row>
    <row r="1228" spans="1:14" s="59" customFormat="1" ht="12.75" customHeight="1">
      <c r="A1228" s="88"/>
      <c r="B1228" s="95"/>
      <c r="C1228" s="96">
        <v>4120</v>
      </c>
      <c r="D1228" s="97" t="s">
        <v>14</v>
      </c>
      <c r="E1228" s="100">
        <v>11721.84</v>
      </c>
      <c r="F1228" s="99">
        <v>15000</v>
      </c>
      <c r="G1228" s="99">
        <v>14579</v>
      </c>
      <c r="H1228" s="100">
        <v>14579.37</v>
      </c>
      <c r="I1228" s="465">
        <f t="shared" si="110"/>
        <v>100.00253789697511</v>
      </c>
      <c r="J1228" s="242">
        <f t="shared" si="111"/>
        <v>124.37782805429865</v>
      </c>
      <c r="K1228" s="398"/>
      <c r="L1228" s="379"/>
      <c r="M1228" s="379"/>
      <c r="N1228" s="379"/>
    </row>
    <row r="1229" spans="1:14" s="59" customFormat="1" ht="12.75" customHeight="1">
      <c r="A1229" s="88"/>
      <c r="B1229" s="95"/>
      <c r="C1229" s="96">
        <v>4170</v>
      </c>
      <c r="D1229" s="97" t="s">
        <v>107</v>
      </c>
      <c r="E1229" s="100">
        <v>2289.37</v>
      </c>
      <c r="F1229" s="99">
        <v>2800</v>
      </c>
      <c r="G1229" s="99">
        <v>3407</v>
      </c>
      <c r="H1229" s="100">
        <v>3407.44</v>
      </c>
      <c r="I1229" s="465">
        <f t="shared" si="110"/>
        <v>100.01291458761375</v>
      </c>
      <c r="J1229" s="242">
        <f t="shared" si="111"/>
        <v>148.83745309845068</v>
      </c>
      <c r="K1229" s="385"/>
      <c r="L1229" s="379"/>
      <c r="M1229" s="379"/>
      <c r="N1229" s="379"/>
    </row>
    <row r="1230" spans="1:14" s="59" customFormat="1" ht="12.75" customHeight="1">
      <c r="A1230" s="88"/>
      <c r="B1230" s="95"/>
      <c r="C1230" s="96">
        <v>4210</v>
      </c>
      <c r="D1230" s="97" t="s">
        <v>7</v>
      </c>
      <c r="E1230" s="100">
        <v>10359.06</v>
      </c>
      <c r="F1230" s="99">
        <v>10000</v>
      </c>
      <c r="G1230" s="99">
        <v>11000</v>
      </c>
      <c r="H1230" s="100">
        <v>10322.6</v>
      </c>
      <c r="I1230" s="465">
        <f t="shared" si="110"/>
        <v>93.84181818181818</v>
      </c>
      <c r="J1230" s="242">
        <f t="shared" si="111"/>
        <v>99.64803756325382</v>
      </c>
      <c r="K1230" s="398"/>
      <c r="L1230" s="379"/>
      <c r="M1230" s="379"/>
      <c r="N1230" s="379"/>
    </row>
    <row r="1231" spans="1:14" s="59" customFormat="1" ht="12.75" customHeight="1">
      <c r="A1231" s="88"/>
      <c r="B1231" s="95"/>
      <c r="C1231" s="96">
        <v>4220</v>
      </c>
      <c r="D1231" s="97" t="s">
        <v>239</v>
      </c>
      <c r="E1231" s="100">
        <v>120098.83</v>
      </c>
      <c r="F1231" s="99">
        <v>119579</v>
      </c>
      <c r="G1231" s="99">
        <v>63976</v>
      </c>
      <c r="H1231" s="100">
        <v>63768.26</v>
      </c>
      <c r="I1231" s="465">
        <f t="shared" si="110"/>
        <v>99.67528448168063</v>
      </c>
      <c r="J1231" s="242">
        <f t="shared" si="111"/>
        <v>53.096487284680464</v>
      </c>
      <c r="K1231" s="385"/>
      <c r="L1231" s="379"/>
      <c r="M1231" s="379"/>
      <c r="N1231" s="379"/>
    </row>
    <row r="1232" spans="1:14" s="59" customFormat="1" ht="12.75" customHeight="1">
      <c r="A1232" s="88"/>
      <c r="B1232" s="95"/>
      <c r="C1232" s="96">
        <v>4230</v>
      </c>
      <c r="D1232" s="97" t="s">
        <v>429</v>
      </c>
      <c r="E1232" s="100">
        <v>461.28</v>
      </c>
      <c r="F1232" s="99">
        <v>500</v>
      </c>
      <c r="G1232" s="99">
        <v>821</v>
      </c>
      <c r="H1232" s="100">
        <v>821.02</v>
      </c>
      <c r="I1232" s="465">
        <f t="shared" si="110"/>
        <v>100.00243605359319</v>
      </c>
      <c r="J1232" s="242">
        <f t="shared" si="111"/>
        <v>177.9873395768297</v>
      </c>
      <c r="K1232" s="379"/>
      <c r="L1232" s="379"/>
      <c r="M1232" s="379"/>
      <c r="N1232" s="379"/>
    </row>
    <row r="1233" spans="1:14" s="59" customFormat="1" ht="12.75" customHeight="1">
      <c r="A1233" s="88"/>
      <c r="B1233" s="95"/>
      <c r="C1233" s="96">
        <v>4260</v>
      </c>
      <c r="D1233" s="97" t="s">
        <v>15</v>
      </c>
      <c r="E1233" s="100">
        <v>59953.84</v>
      </c>
      <c r="F1233" s="99">
        <v>60000</v>
      </c>
      <c r="G1233" s="99">
        <v>55000</v>
      </c>
      <c r="H1233" s="100">
        <v>54740.91</v>
      </c>
      <c r="I1233" s="465">
        <f t="shared" si="110"/>
        <v>99.52892727272727</v>
      </c>
      <c r="J1233" s="242">
        <f t="shared" si="111"/>
        <v>91.30509405235763</v>
      </c>
      <c r="K1233" s="379"/>
      <c r="L1233" s="379"/>
      <c r="M1233" s="379"/>
      <c r="N1233" s="379"/>
    </row>
    <row r="1234" spans="1:14" s="59" customFormat="1" ht="12.75" customHeight="1">
      <c r="A1234" s="88"/>
      <c r="B1234" s="95"/>
      <c r="C1234" s="96">
        <v>4270</v>
      </c>
      <c r="D1234" s="97" t="s">
        <v>27</v>
      </c>
      <c r="E1234" s="100">
        <v>7824.51</v>
      </c>
      <c r="F1234" s="99">
        <v>8080</v>
      </c>
      <c r="G1234" s="99">
        <v>5035</v>
      </c>
      <c r="H1234" s="100">
        <v>4779.77</v>
      </c>
      <c r="I1234" s="465">
        <f t="shared" si="110"/>
        <v>94.93088381330686</v>
      </c>
      <c r="J1234" s="242">
        <f t="shared" si="111"/>
        <v>61.08714794920066</v>
      </c>
      <c r="K1234" s="398"/>
      <c r="L1234" s="379"/>
      <c r="M1234" s="379"/>
      <c r="N1234" s="379"/>
    </row>
    <row r="1235" spans="1:14" s="59" customFormat="1" ht="12.75" customHeight="1">
      <c r="A1235" s="66"/>
      <c r="B1235" s="384"/>
      <c r="C1235" s="396">
        <v>4280</v>
      </c>
      <c r="D1235" s="97" t="s">
        <v>87</v>
      </c>
      <c r="E1235" s="146">
        <v>10920</v>
      </c>
      <c r="F1235" s="145">
        <v>12000</v>
      </c>
      <c r="G1235" s="145">
        <v>5255</v>
      </c>
      <c r="H1235" s="146">
        <v>5255</v>
      </c>
      <c r="I1235" s="465">
        <f t="shared" si="110"/>
        <v>100</v>
      </c>
      <c r="J1235" s="242">
        <f t="shared" si="111"/>
        <v>48.12271062271062</v>
      </c>
      <c r="K1235" s="385"/>
      <c r="L1235" s="379"/>
      <c r="M1235" s="379"/>
      <c r="N1235" s="379"/>
    </row>
    <row r="1236" spans="1:14" s="59" customFormat="1" ht="12.75" customHeight="1">
      <c r="A1236" s="88"/>
      <c r="B1236" s="95"/>
      <c r="C1236" s="96">
        <v>4300</v>
      </c>
      <c r="D1236" s="97" t="s">
        <v>10</v>
      </c>
      <c r="E1236" s="100">
        <v>47452.54</v>
      </c>
      <c r="F1236" s="99">
        <v>47000</v>
      </c>
      <c r="G1236" s="99">
        <v>55856</v>
      </c>
      <c r="H1236" s="100">
        <v>55671.62</v>
      </c>
      <c r="I1236" s="465">
        <f t="shared" si="110"/>
        <v>99.66990117444858</v>
      </c>
      <c r="J1236" s="242">
        <f t="shared" si="111"/>
        <v>117.32063236235616</v>
      </c>
      <c r="K1236" s="379"/>
      <c r="L1236" s="379"/>
      <c r="M1236" s="379"/>
      <c r="N1236" s="379"/>
    </row>
    <row r="1237" spans="1:14" s="59" customFormat="1" ht="12.75" customHeight="1">
      <c r="A1237" s="88"/>
      <c r="B1237" s="95"/>
      <c r="C1237" s="96">
        <v>4360</v>
      </c>
      <c r="D1237" s="58" t="s">
        <v>333</v>
      </c>
      <c r="E1237" s="100">
        <v>2500</v>
      </c>
      <c r="F1237" s="99">
        <v>2500</v>
      </c>
      <c r="G1237" s="99">
        <v>1945</v>
      </c>
      <c r="H1237" s="100">
        <v>1944.99</v>
      </c>
      <c r="I1237" s="465">
        <f t="shared" si="110"/>
        <v>99.99948586118252</v>
      </c>
      <c r="J1237" s="242">
        <f t="shared" si="111"/>
        <v>77.7996</v>
      </c>
      <c r="K1237" s="379"/>
      <c r="L1237" s="379"/>
      <c r="M1237" s="379"/>
      <c r="N1237" s="379"/>
    </row>
    <row r="1238" spans="1:14" s="59" customFormat="1" ht="12.75" customHeight="1">
      <c r="A1238" s="88"/>
      <c r="B1238" s="95"/>
      <c r="C1238" s="96">
        <v>4410</v>
      </c>
      <c r="D1238" s="97" t="s">
        <v>16</v>
      </c>
      <c r="E1238" s="100">
        <v>45</v>
      </c>
      <c r="F1238" s="99">
        <v>200</v>
      </c>
      <c r="G1238" s="99">
        <v>108</v>
      </c>
      <c r="H1238" s="100">
        <v>107.7</v>
      </c>
      <c r="I1238" s="465">
        <f t="shared" si="110"/>
        <v>99.72222222222223</v>
      </c>
      <c r="J1238" s="242">
        <f t="shared" si="111"/>
        <v>239.33333333333334</v>
      </c>
      <c r="K1238" s="379"/>
      <c r="L1238" s="379"/>
      <c r="M1238" s="379"/>
      <c r="N1238" s="379"/>
    </row>
    <row r="1239" spans="1:14" s="59" customFormat="1" ht="12.75" customHeight="1">
      <c r="A1239" s="66"/>
      <c r="B1239" s="384"/>
      <c r="C1239" s="96">
        <v>4430</v>
      </c>
      <c r="D1239" s="97" t="s">
        <v>28</v>
      </c>
      <c r="E1239" s="100">
        <v>0</v>
      </c>
      <c r="F1239" s="99">
        <v>0</v>
      </c>
      <c r="G1239" s="99">
        <v>0</v>
      </c>
      <c r="H1239" s="100">
        <v>0</v>
      </c>
      <c r="I1239" s="465">
        <v>0</v>
      </c>
      <c r="J1239" s="242">
        <v>0</v>
      </c>
      <c r="K1239" s="379"/>
      <c r="L1239" s="379"/>
      <c r="M1239" s="379"/>
      <c r="N1239" s="379"/>
    </row>
    <row r="1240" spans="1:14" s="59" customFormat="1" ht="12.75" customHeight="1">
      <c r="A1240" s="88"/>
      <c r="B1240" s="95"/>
      <c r="C1240" s="96">
        <v>4440</v>
      </c>
      <c r="D1240" s="97" t="s">
        <v>17</v>
      </c>
      <c r="E1240" s="100">
        <v>29240</v>
      </c>
      <c r="F1240" s="99">
        <v>27186</v>
      </c>
      <c r="G1240" s="99">
        <v>32110</v>
      </c>
      <c r="H1240" s="100">
        <v>32110</v>
      </c>
      <c r="I1240" s="465">
        <f aca="true" t="shared" si="112" ref="I1240:I1246">H1240/G1240*100</f>
        <v>100</v>
      </c>
      <c r="J1240" s="242">
        <f>H1240/E1240*100</f>
        <v>109.81532147742818</v>
      </c>
      <c r="K1240" s="379"/>
      <c r="L1240" s="379"/>
      <c r="M1240" s="379"/>
      <c r="N1240" s="379"/>
    </row>
    <row r="1241" spans="1:14" s="59" customFormat="1" ht="12.75" customHeight="1">
      <c r="A1241" s="88"/>
      <c r="B1241" s="95"/>
      <c r="C1241" s="96">
        <v>4530</v>
      </c>
      <c r="D1241" s="97" t="s">
        <v>42</v>
      </c>
      <c r="E1241" s="100">
        <v>2228.26</v>
      </c>
      <c r="F1241" s="99">
        <v>8000</v>
      </c>
      <c r="G1241" s="99">
        <v>0</v>
      </c>
      <c r="H1241" s="100">
        <v>0</v>
      </c>
      <c r="I1241" s="465">
        <v>0</v>
      </c>
      <c r="J1241" s="242">
        <v>0</v>
      </c>
      <c r="K1241" s="379"/>
      <c r="L1241" s="379"/>
      <c r="M1241" s="379"/>
      <c r="N1241" s="379"/>
    </row>
    <row r="1242" spans="1:14" s="59" customFormat="1" ht="12.75" customHeight="1">
      <c r="A1242" s="88"/>
      <c r="B1242" s="95"/>
      <c r="C1242" s="96">
        <v>4700</v>
      </c>
      <c r="D1242" s="97" t="s">
        <v>136</v>
      </c>
      <c r="E1242" s="100">
        <v>1840</v>
      </c>
      <c r="F1242" s="99">
        <v>2000</v>
      </c>
      <c r="G1242" s="99">
        <v>1053</v>
      </c>
      <c r="H1242" s="100">
        <v>1053.3</v>
      </c>
      <c r="I1242" s="465">
        <f t="shared" si="112"/>
        <v>100.02849002849001</v>
      </c>
      <c r="J1242" s="242">
        <f>H1242/E1242*100</f>
        <v>57.2445652173913</v>
      </c>
      <c r="K1242" s="379"/>
      <c r="L1242" s="379"/>
      <c r="M1242" s="379"/>
      <c r="N1242" s="379"/>
    </row>
    <row r="1243" spans="1:14" s="59" customFormat="1" ht="12.75" customHeight="1">
      <c r="A1243" s="104"/>
      <c r="B1243" s="123">
        <v>85416</v>
      </c>
      <c r="C1243" s="90"/>
      <c r="D1243" s="91" t="s">
        <v>83</v>
      </c>
      <c r="E1243" s="94">
        <f>E1244+E1246+E1248</f>
        <v>83300</v>
      </c>
      <c r="F1243" s="93">
        <v>0</v>
      </c>
      <c r="G1243" s="93">
        <f>G1244+G1246+G1248</f>
        <v>68600</v>
      </c>
      <c r="H1243" s="94">
        <f>H1244+H1246+H1248</f>
        <v>68600</v>
      </c>
      <c r="I1243" s="464">
        <f t="shared" si="112"/>
        <v>100</v>
      </c>
      <c r="J1243" s="227">
        <f aca="true" t="shared" si="113" ref="J1243:J1248">H1243/E1243*100</f>
        <v>82.35294117647058</v>
      </c>
      <c r="K1243" s="379"/>
      <c r="L1243" s="379"/>
      <c r="M1243" s="379"/>
      <c r="N1243" s="379"/>
    </row>
    <row r="1244" spans="1:14" s="59" customFormat="1" ht="12.75" customHeight="1">
      <c r="A1244" s="88"/>
      <c r="B1244" s="88"/>
      <c r="C1244" s="412"/>
      <c r="D1244" s="124" t="s">
        <v>240</v>
      </c>
      <c r="E1244" s="199">
        <f>E1245</f>
        <v>18200</v>
      </c>
      <c r="F1244" s="228">
        <v>0</v>
      </c>
      <c r="G1244" s="228">
        <f>G1245</f>
        <v>19600</v>
      </c>
      <c r="H1244" s="199">
        <f>H1245</f>
        <v>19600</v>
      </c>
      <c r="I1244" s="527">
        <f t="shared" si="112"/>
        <v>100</v>
      </c>
      <c r="J1244" s="254">
        <f t="shared" si="113"/>
        <v>107.6923076923077</v>
      </c>
      <c r="K1244" s="379"/>
      <c r="L1244" s="379"/>
      <c r="M1244" s="379"/>
      <c r="N1244" s="379"/>
    </row>
    <row r="1245" spans="1:14" s="59" customFormat="1" ht="12.75" customHeight="1">
      <c r="A1245" s="88"/>
      <c r="B1245" s="88"/>
      <c r="C1245" s="96">
        <v>3240</v>
      </c>
      <c r="D1245" s="97" t="s">
        <v>121</v>
      </c>
      <c r="E1245" s="100">
        <v>18200</v>
      </c>
      <c r="F1245" s="99">
        <v>0</v>
      </c>
      <c r="G1245" s="99">
        <v>19600</v>
      </c>
      <c r="H1245" s="100">
        <v>19600</v>
      </c>
      <c r="I1245" s="465">
        <f t="shared" si="112"/>
        <v>100</v>
      </c>
      <c r="J1245" s="242">
        <f t="shared" si="113"/>
        <v>107.6923076923077</v>
      </c>
      <c r="K1245" s="379"/>
      <c r="L1245" s="379"/>
      <c r="M1245" s="379"/>
      <c r="N1245" s="379"/>
    </row>
    <row r="1246" spans="1:14" s="59" customFormat="1" ht="12.75" customHeight="1">
      <c r="A1246" s="393"/>
      <c r="B1246" s="393"/>
      <c r="C1246" s="391"/>
      <c r="D1246" s="124" t="s">
        <v>124</v>
      </c>
      <c r="E1246" s="199">
        <f>E1247</f>
        <v>34300</v>
      </c>
      <c r="F1246" s="228">
        <v>0</v>
      </c>
      <c r="G1246" s="228">
        <f>G1247</f>
        <v>16800</v>
      </c>
      <c r="H1246" s="199">
        <f>H1247</f>
        <v>16800</v>
      </c>
      <c r="I1246" s="527">
        <f t="shared" si="112"/>
        <v>100</v>
      </c>
      <c r="J1246" s="254">
        <f t="shared" si="113"/>
        <v>48.97959183673469</v>
      </c>
      <c r="K1246" s="379"/>
      <c r="L1246" s="379"/>
      <c r="M1246" s="379"/>
      <c r="N1246" s="379"/>
    </row>
    <row r="1247" spans="1:14" s="59" customFormat="1" ht="12.75" customHeight="1">
      <c r="A1247" s="88"/>
      <c r="B1247" s="88"/>
      <c r="C1247" s="96">
        <v>3240</v>
      </c>
      <c r="D1247" s="97" t="s">
        <v>121</v>
      </c>
      <c r="E1247" s="100">
        <v>34300</v>
      </c>
      <c r="F1247" s="99">
        <v>0</v>
      </c>
      <c r="G1247" s="99">
        <v>16800</v>
      </c>
      <c r="H1247" s="100">
        <v>16800</v>
      </c>
      <c r="I1247" s="465">
        <v>100</v>
      </c>
      <c r="J1247" s="242">
        <f t="shared" si="113"/>
        <v>48.97959183673469</v>
      </c>
      <c r="K1247" s="379"/>
      <c r="L1247" s="379"/>
      <c r="M1247" s="379"/>
      <c r="N1247" s="379"/>
    </row>
    <row r="1248" spans="1:14" s="59" customFormat="1" ht="12.75" customHeight="1">
      <c r="A1248" s="393"/>
      <c r="B1248" s="393"/>
      <c r="C1248" s="391"/>
      <c r="D1248" s="124" t="s">
        <v>243</v>
      </c>
      <c r="E1248" s="199">
        <f>E1249</f>
        <v>30800</v>
      </c>
      <c r="F1248" s="228">
        <v>0</v>
      </c>
      <c r="G1248" s="228">
        <f>G1249</f>
        <v>32200</v>
      </c>
      <c r="H1248" s="199">
        <f>H1249</f>
        <v>32200</v>
      </c>
      <c r="I1248" s="527">
        <f>H1248/G1248*100</f>
        <v>100</v>
      </c>
      <c r="J1248" s="254">
        <f t="shared" si="113"/>
        <v>104.54545454545455</v>
      </c>
      <c r="K1248" s="379"/>
      <c r="L1248" s="379"/>
      <c r="M1248" s="379"/>
      <c r="N1248" s="379"/>
    </row>
    <row r="1249" spans="1:14" s="59" customFormat="1" ht="12.75" customHeight="1">
      <c r="A1249" s="88"/>
      <c r="B1249" s="129"/>
      <c r="C1249" s="96">
        <v>3240</v>
      </c>
      <c r="D1249" s="97" t="s">
        <v>121</v>
      </c>
      <c r="E1249" s="100">
        <v>30800</v>
      </c>
      <c r="F1249" s="99">
        <v>0</v>
      </c>
      <c r="G1249" s="99">
        <v>32200</v>
      </c>
      <c r="H1249" s="100">
        <v>32200</v>
      </c>
      <c r="I1249" s="465">
        <f>H1249/G1249*100</f>
        <v>100</v>
      </c>
      <c r="J1249" s="242">
        <f>H1249/E1249*100</f>
        <v>104.54545454545455</v>
      </c>
      <c r="K1249" s="379"/>
      <c r="L1249" s="379"/>
      <c r="M1249" s="379"/>
      <c r="N1249" s="379"/>
    </row>
    <row r="1250" spans="1:14" s="59" customFormat="1" ht="12.75" customHeight="1">
      <c r="A1250" s="88"/>
      <c r="B1250" s="89">
        <v>85417</v>
      </c>
      <c r="C1250" s="90"/>
      <c r="D1250" s="91" t="s">
        <v>430</v>
      </c>
      <c r="E1250" s="161">
        <v>0</v>
      </c>
      <c r="F1250" s="93">
        <f>F1252</f>
        <v>263220</v>
      </c>
      <c r="G1250" s="93">
        <f>G1252</f>
        <v>382521</v>
      </c>
      <c r="H1250" s="161">
        <f>H1252</f>
        <v>373617.99999999994</v>
      </c>
      <c r="I1250" s="533">
        <f aca="true" t="shared" si="114" ref="I1250:I1271">H1250/G1250*100</f>
        <v>97.67254608243728</v>
      </c>
      <c r="J1250" s="227">
        <v>0</v>
      </c>
      <c r="K1250" s="379"/>
      <c r="L1250" s="379"/>
      <c r="M1250" s="379"/>
      <c r="N1250" s="394"/>
    </row>
    <row r="1251" spans="1:14" s="59" customFormat="1" ht="12.75" customHeight="1">
      <c r="A1251" s="88"/>
      <c r="B1251" s="89"/>
      <c r="C1251" s="90"/>
      <c r="D1251" s="125" t="s">
        <v>185</v>
      </c>
      <c r="E1251" s="161">
        <v>0</v>
      </c>
      <c r="F1251" s="93">
        <v>0</v>
      </c>
      <c r="G1251" s="93">
        <f>G1271</f>
        <v>3100</v>
      </c>
      <c r="H1251" s="161">
        <f>H1271</f>
        <v>3100</v>
      </c>
      <c r="I1251" s="533">
        <v>100</v>
      </c>
      <c r="J1251" s="227">
        <v>0</v>
      </c>
      <c r="K1251" s="379"/>
      <c r="L1251" s="379"/>
      <c r="M1251" s="379"/>
      <c r="N1251" s="394"/>
    </row>
    <row r="1252" spans="1:14" s="59" customFormat="1" ht="12.75" customHeight="1">
      <c r="A1252" s="88"/>
      <c r="B1252" s="95"/>
      <c r="C1252" s="391"/>
      <c r="D1252" s="124" t="s">
        <v>125</v>
      </c>
      <c r="E1252" s="165">
        <v>0</v>
      </c>
      <c r="F1252" s="228">
        <f>SUM(F1253:F1271)</f>
        <v>263220</v>
      </c>
      <c r="G1252" s="228">
        <f>SUM(G1253:G1271)</f>
        <v>382521</v>
      </c>
      <c r="H1252" s="165">
        <f>SUM(H1253:H1270)+H1271</f>
        <v>373617.99999999994</v>
      </c>
      <c r="I1252" s="542">
        <f t="shared" si="114"/>
        <v>97.67254608243728</v>
      </c>
      <c r="J1252" s="254">
        <v>0</v>
      </c>
      <c r="K1252" s="379"/>
      <c r="L1252" s="379"/>
      <c r="M1252" s="379"/>
      <c r="N1252" s="755"/>
    </row>
    <row r="1253" spans="1:14" s="59" customFormat="1" ht="12.75" customHeight="1">
      <c r="A1253" s="88"/>
      <c r="B1253" s="95"/>
      <c r="C1253" s="96">
        <v>3020</v>
      </c>
      <c r="D1253" s="97" t="s">
        <v>154</v>
      </c>
      <c r="E1253" s="167">
        <v>0</v>
      </c>
      <c r="F1253" s="99">
        <v>0</v>
      </c>
      <c r="G1253" s="99">
        <v>0</v>
      </c>
      <c r="H1253" s="167">
        <v>0</v>
      </c>
      <c r="I1253" s="529">
        <v>0</v>
      </c>
      <c r="J1253" s="242">
        <v>0</v>
      </c>
      <c r="K1253" s="379"/>
      <c r="L1253" s="379"/>
      <c r="M1253" s="379"/>
      <c r="N1253" s="394"/>
    </row>
    <row r="1254" spans="1:14" s="59" customFormat="1" ht="12.75" customHeight="1">
      <c r="A1254" s="88"/>
      <c r="B1254" s="95"/>
      <c r="C1254" s="96">
        <v>4010</v>
      </c>
      <c r="D1254" s="97" t="s">
        <v>11</v>
      </c>
      <c r="E1254" s="167">
        <v>0</v>
      </c>
      <c r="F1254" s="99">
        <v>30000</v>
      </c>
      <c r="G1254" s="99">
        <v>107597</v>
      </c>
      <c r="H1254" s="167">
        <v>106597.1</v>
      </c>
      <c r="I1254" s="529">
        <f t="shared" si="114"/>
        <v>99.07069899718394</v>
      </c>
      <c r="J1254" s="242">
        <v>0</v>
      </c>
      <c r="K1254" s="379"/>
      <c r="L1254" s="379"/>
      <c r="M1254" s="379"/>
      <c r="N1254" s="394"/>
    </row>
    <row r="1255" spans="1:14" s="59" customFormat="1" ht="12.75" customHeight="1">
      <c r="A1255" s="88"/>
      <c r="B1255" s="95"/>
      <c r="C1255" s="96">
        <v>4040</v>
      </c>
      <c r="D1255" s="97" t="s">
        <v>12</v>
      </c>
      <c r="E1255" s="167">
        <v>0</v>
      </c>
      <c r="F1255" s="99">
        <v>0</v>
      </c>
      <c r="G1255" s="99">
        <v>0</v>
      </c>
      <c r="H1255" s="167">
        <v>0</v>
      </c>
      <c r="I1255" s="529">
        <v>0</v>
      </c>
      <c r="J1255" s="242">
        <v>0</v>
      </c>
      <c r="K1255" s="398"/>
      <c r="L1255" s="379"/>
      <c r="M1255" s="379"/>
      <c r="N1255" s="379"/>
    </row>
    <row r="1256" spans="1:14" s="59" customFormat="1" ht="12.75" customHeight="1">
      <c r="A1256" s="88"/>
      <c r="B1256" s="95"/>
      <c r="C1256" s="96">
        <v>4110</v>
      </c>
      <c r="D1256" s="97" t="s">
        <v>13</v>
      </c>
      <c r="E1256" s="167">
        <v>0</v>
      </c>
      <c r="F1256" s="99">
        <v>10200</v>
      </c>
      <c r="G1256" s="99">
        <v>21000</v>
      </c>
      <c r="H1256" s="167">
        <v>20085.21</v>
      </c>
      <c r="I1256" s="529">
        <f t="shared" si="114"/>
        <v>95.64385714285713</v>
      </c>
      <c r="J1256" s="242">
        <v>0</v>
      </c>
      <c r="K1256" s="379"/>
      <c r="L1256" s="379"/>
      <c r="M1256" s="379"/>
      <c r="N1256" s="379"/>
    </row>
    <row r="1257" spans="1:14" s="59" customFormat="1" ht="12.75" customHeight="1">
      <c r="A1257" s="88"/>
      <c r="B1257" s="95"/>
      <c r="C1257" s="96">
        <v>4120</v>
      </c>
      <c r="D1257" s="97" t="s">
        <v>14</v>
      </c>
      <c r="E1257" s="167">
        <v>0</v>
      </c>
      <c r="F1257" s="99">
        <v>1470</v>
      </c>
      <c r="G1257" s="99">
        <v>3042</v>
      </c>
      <c r="H1257" s="167">
        <v>2258.01</v>
      </c>
      <c r="I1257" s="529">
        <f t="shared" si="114"/>
        <v>74.22781065088758</v>
      </c>
      <c r="J1257" s="242">
        <v>0</v>
      </c>
      <c r="K1257" s="385"/>
      <c r="L1257" s="379"/>
      <c r="M1257" s="379"/>
      <c r="N1257" s="379"/>
    </row>
    <row r="1258" spans="1:14" s="59" customFormat="1" ht="12.75" customHeight="1">
      <c r="A1258" s="88"/>
      <c r="B1258" s="95"/>
      <c r="C1258" s="96">
        <v>4140</v>
      </c>
      <c r="D1258" s="97" t="s">
        <v>62</v>
      </c>
      <c r="E1258" s="167">
        <v>0</v>
      </c>
      <c r="F1258" s="99">
        <v>656</v>
      </c>
      <c r="G1258" s="99">
        <v>0</v>
      </c>
      <c r="H1258" s="167">
        <v>0</v>
      </c>
      <c r="I1258" s="529">
        <v>0</v>
      </c>
      <c r="J1258" s="242">
        <v>0</v>
      </c>
      <c r="K1258" s="379"/>
      <c r="L1258" s="379"/>
      <c r="M1258" s="379"/>
      <c r="N1258" s="379"/>
    </row>
    <row r="1259" spans="1:14" s="59" customFormat="1" ht="12.75" customHeight="1">
      <c r="A1259" s="88"/>
      <c r="B1259" s="95"/>
      <c r="C1259" s="96">
        <v>4170</v>
      </c>
      <c r="D1259" s="97" t="s">
        <v>107</v>
      </c>
      <c r="E1259" s="167">
        <v>0</v>
      </c>
      <c r="F1259" s="99">
        <v>30000</v>
      </c>
      <c r="G1259" s="99">
        <v>30786</v>
      </c>
      <c r="H1259" s="167">
        <v>30786.15</v>
      </c>
      <c r="I1259" s="529">
        <f t="shared" si="114"/>
        <v>100.00048723445722</v>
      </c>
      <c r="J1259" s="242">
        <v>0</v>
      </c>
      <c r="K1259" s="379"/>
      <c r="L1259" s="379"/>
      <c r="M1259" s="379"/>
      <c r="N1259" s="379"/>
    </row>
    <row r="1260" spans="1:14" s="59" customFormat="1" ht="12.75" customHeight="1">
      <c r="A1260" s="88"/>
      <c r="B1260" s="95"/>
      <c r="C1260" s="96">
        <v>4210</v>
      </c>
      <c r="D1260" s="97" t="s">
        <v>7</v>
      </c>
      <c r="E1260" s="167">
        <v>0</v>
      </c>
      <c r="F1260" s="99">
        <v>21800</v>
      </c>
      <c r="G1260" s="99">
        <v>17493</v>
      </c>
      <c r="H1260" s="167">
        <v>17313.64</v>
      </c>
      <c r="I1260" s="529">
        <f t="shared" si="114"/>
        <v>98.97467558451952</v>
      </c>
      <c r="J1260" s="242">
        <v>0</v>
      </c>
      <c r="K1260" s="379"/>
      <c r="L1260" s="379"/>
      <c r="M1260" s="379"/>
      <c r="N1260" s="379"/>
    </row>
    <row r="1261" spans="1:14" s="59" customFormat="1" ht="12.75" customHeight="1">
      <c r="A1261" s="88"/>
      <c r="B1261" s="95"/>
      <c r="C1261" s="96">
        <v>4220</v>
      </c>
      <c r="D1261" s="97" t="s">
        <v>239</v>
      </c>
      <c r="E1261" s="167">
        <v>0</v>
      </c>
      <c r="F1261" s="99">
        <v>60000</v>
      </c>
      <c r="G1261" s="99">
        <v>105619</v>
      </c>
      <c r="H1261" s="167">
        <v>103034.9</v>
      </c>
      <c r="I1261" s="529">
        <f t="shared" si="114"/>
        <v>97.55337581306394</v>
      </c>
      <c r="J1261" s="242">
        <v>0</v>
      </c>
      <c r="K1261" s="379"/>
      <c r="L1261" s="379"/>
      <c r="M1261" s="379"/>
      <c r="N1261" s="379"/>
    </row>
    <row r="1262" spans="1:14" s="59" customFormat="1" ht="12.75" customHeight="1">
      <c r="A1262" s="88"/>
      <c r="B1262" s="95"/>
      <c r="C1262" s="96">
        <v>4260</v>
      </c>
      <c r="D1262" s="97" t="s">
        <v>15</v>
      </c>
      <c r="E1262" s="167">
        <v>0</v>
      </c>
      <c r="F1262" s="99">
        <v>50000</v>
      </c>
      <c r="G1262" s="99">
        <v>34795</v>
      </c>
      <c r="H1262" s="167">
        <v>31355.04</v>
      </c>
      <c r="I1262" s="529">
        <f t="shared" si="114"/>
        <v>90.11363701681276</v>
      </c>
      <c r="J1262" s="242">
        <v>0</v>
      </c>
      <c r="K1262" s="379"/>
      <c r="L1262" s="379"/>
      <c r="M1262" s="379"/>
      <c r="N1262" s="379"/>
    </row>
    <row r="1263" spans="1:14" s="59" customFormat="1" ht="12.75" customHeight="1">
      <c r="A1263" s="88"/>
      <c r="B1263" s="95"/>
      <c r="C1263" s="96">
        <v>4270</v>
      </c>
      <c r="D1263" s="97" t="s">
        <v>27</v>
      </c>
      <c r="E1263" s="167">
        <v>0</v>
      </c>
      <c r="F1263" s="99">
        <v>10000</v>
      </c>
      <c r="G1263" s="99">
        <v>708</v>
      </c>
      <c r="H1263" s="167">
        <v>707.75</v>
      </c>
      <c r="I1263" s="529">
        <f t="shared" si="114"/>
        <v>99.96468926553672</v>
      </c>
      <c r="J1263" s="242">
        <v>0</v>
      </c>
      <c r="K1263" s="379"/>
      <c r="L1263" s="379"/>
      <c r="M1263" s="379"/>
      <c r="N1263" s="379"/>
    </row>
    <row r="1264" spans="1:14" s="59" customFormat="1" ht="12.75" customHeight="1">
      <c r="A1264" s="88"/>
      <c r="B1264" s="95"/>
      <c r="C1264" s="96">
        <v>4280</v>
      </c>
      <c r="D1264" s="97" t="s">
        <v>87</v>
      </c>
      <c r="E1264" s="167">
        <v>0</v>
      </c>
      <c r="F1264" s="99">
        <v>0</v>
      </c>
      <c r="G1264" s="99">
        <v>0</v>
      </c>
      <c r="H1264" s="167">
        <v>0</v>
      </c>
      <c r="I1264" s="529">
        <v>0</v>
      </c>
      <c r="J1264" s="242">
        <v>0</v>
      </c>
      <c r="K1264" s="379"/>
      <c r="L1264" s="379"/>
      <c r="M1264" s="379"/>
      <c r="N1264" s="379"/>
    </row>
    <row r="1265" spans="1:14" s="59" customFormat="1" ht="12.75" customHeight="1">
      <c r="A1265" s="88"/>
      <c r="B1265" s="95"/>
      <c r="C1265" s="96">
        <v>4300</v>
      </c>
      <c r="D1265" s="97" t="s">
        <v>10</v>
      </c>
      <c r="E1265" s="167">
        <v>0</v>
      </c>
      <c r="F1265" s="99">
        <v>28000</v>
      </c>
      <c r="G1265" s="99">
        <v>27801</v>
      </c>
      <c r="H1265" s="167">
        <v>27800.76</v>
      </c>
      <c r="I1265" s="529">
        <f t="shared" si="114"/>
        <v>99.99913672170065</v>
      </c>
      <c r="J1265" s="242">
        <v>0</v>
      </c>
      <c r="K1265" s="379"/>
      <c r="L1265" s="379"/>
      <c r="M1265" s="379"/>
      <c r="N1265" s="379"/>
    </row>
    <row r="1266" spans="1:14" s="59" customFormat="1" ht="12.75" customHeight="1">
      <c r="A1266" s="88"/>
      <c r="B1266" s="95"/>
      <c r="C1266" s="96">
        <v>4360</v>
      </c>
      <c r="D1266" s="97" t="s">
        <v>322</v>
      </c>
      <c r="E1266" s="167">
        <v>0</v>
      </c>
      <c r="F1266" s="99">
        <v>720</v>
      </c>
      <c r="G1266" s="99">
        <v>609</v>
      </c>
      <c r="H1266" s="167">
        <v>608.72</v>
      </c>
      <c r="I1266" s="529">
        <f t="shared" si="114"/>
        <v>99.95402298850576</v>
      </c>
      <c r="J1266" s="242">
        <v>0</v>
      </c>
      <c r="K1266" s="379"/>
      <c r="L1266" s="379"/>
      <c r="M1266" s="379"/>
      <c r="N1266" s="379"/>
    </row>
    <row r="1267" spans="1:14" s="59" customFormat="1" ht="12.75" customHeight="1">
      <c r="A1267" s="88"/>
      <c r="B1267" s="95"/>
      <c r="C1267" s="96">
        <v>4430</v>
      </c>
      <c r="D1267" s="97" t="s">
        <v>28</v>
      </c>
      <c r="E1267" s="167">
        <v>0</v>
      </c>
      <c r="F1267" s="99">
        <v>6400</v>
      </c>
      <c r="G1267" s="99">
        <v>2678</v>
      </c>
      <c r="H1267" s="167">
        <v>2677.68</v>
      </c>
      <c r="I1267" s="529">
        <f t="shared" si="114"/>
        <v>99.98805078416729</v>
      </c>
      <c r="J1267" s="242">
        <v>0</v>
      </c>
      <c r="K1267" s="379"/>
      <c r="L1267" s="379"/>
      <c r="M1267" s="379"/>
      <c r="N1267" s="379"/>
    </row>
    <row r="1268" spans="1:14" s="59" customFormat="1" ht="12.75" customHeight="1">
      <c r="A1268" s="88"/>
      <c r="B1268" s="95"/>
      <c r="C1268" s="96">
        <v>4440</v>
      </c>
      <c r="D1268" s="97" t="s">
        <v>17</v>
      </c>
      <c r="E1268" s="167">
        <v>0</v>
      </c>
      <c r="F1268" s="99">
        <v>3974</v>
      </c>
      <c r="G1268" s="99">
        <v>3974</v>
      </c>
      <c r="H1268" s="167">
        <v>3974</v>
      </c>
      <c r="I1268" s="529">
        <f t="shared" si="114"/>
        <v>100</v>
      </c>
      <c r="J1268" s="242">
        <v>0</v>
      </c>
      <c r="K1268" s="379"/>
      <c r="L1268" s="379"/>
      <c r="M1268" s="379"/>
      <c r="N1268" s="379"/>
    </row>
    <row r="1269" spans="1:14" s="59" customFormat="1" ht="12.75" customHeight="1">
      <c r="A1269" s="88"/>
      <c r="B1269" s="95"/>
      <c r="C1269" s="96">
        <v>4480</v>
      </c>
      <c r="D1269" s="97" t="s">
        <v>301</v>
      </c>
      <c r="E1269" s="167">
        <v>0</v>
      </c>
      <c r="F1269" s="99">
        <v>0</v>
      </c>
      <c r="G1269" s="99">
        <v>0</v>
      </c>
      <c r="H1269" s="167">
        <v>0</v>
      </c>
      <c r="I1269" s="529">
        <v>0</v>
      </c>
      <c r="J1269" s="242">
        <v>0</v>
      </c>
      <c r="K1269" s="379"/>
      <c r="L1269" s="379"/>
      <c r="M1269" s="379"/>
      <c r="N1269" s="379"/>
    </row>
    <row r="1270" spans="1:14" s="59" customFormat="1" ht="12.75" customHeight="1">
      <c r="A1270" s="88"/>
      <c r="B1270" s="95"/>
      <c r="C1270" s="96">
        <v>4530</v>
      </c>
      <c r="D1270" s="97" t="s">
        <v>42</v>
      </c>
      <c r="E1270" s="167">
        <v>0</v>
      </c>
      <c r="F1270" s="99">
        <v>10000</v>
      </c>
      <c r="G1270" s="99">
        <v>23319</v>
      </c>
      <c r="H1270" s="167">
        <v>23319.04</v>
      </c>
      <c r="I1270" s="529">
        <f t="shared" si="114"/>
        <v>100.00017153394228</v>
      </c>
      <c r="J1270" s="242">
        <v>0</v>
      </c>
      <c r="K1270" s="379"/>
      <c r="L1270" s="379"/>
      <c r="M1270" s="379"/>
      <c r="N1270" s="379"/>
    </row>
    <row r="1271" spans="1:14" s="59" customFormat="1" ht="12.75" customHeight="1">
      <c r="A1271" s="88"/>
      <c r="B1271" s="95"/>
      <c r="C1271" s="96">
        <v>6050</v>
      </c>
      <c r="D1271" s="201" t="s">
        <v>60</v>
      </c>
      <c r="E1271" s="167">
        <v>0</v>
      </c>
      <c r="F1271" s="99">
        <v>0</v>
      </c>
      <c r="G1271" s="99">
        <v>3100</v>
      </c>
      <c r="H1271" s="167">
        <v>3100</v>
      </c>
      <c r="I1271" s="529">
        <f t="shared" si="114"/>
        <v>100</v>
      </c>
      <c r="J1271" s="242">
        <v>0</v>
      </c>
      <c r="K1271" s="379"/>
      <c r="L1271" s="379"/>
      <c r="M1271" s="379"/>
      <c r="N1271" s="379"/>
    </row>
    <row r="1272" spans="1:14" s="59" customFormat="1" ht="12.75" customHeight="1">
      <c r="A1272" s="395"/>
      <c r="B1272" s="560">
        <v>85419</v>
      </c>
      <c r="C1272" s="225"/>
      <c r="D1272" s="223" t="s">
        <v>263</v>
      </c>
      <c r="E1272" s="301">
        <f>E1273</f>
        <v>523953.81000000006</v>
      </c>
      <c r="F1272" s="226">
        <f>F1273</f>
        <v>463430</v>
      </c>
      <c r="G1272" s="226">
        <f>G1273</f>
        <v>352339</v>
      </c>
      <c r="H1272" s="301">
        <f>H1273</f>
        <v>352338.99999999994</v>
      </c>
      <c r="I1272" s="464">
        <f aca="true" t="shared" si="115" ref="I1272:I1278">H1272/G1272*100</f>
        <v>99.99999999999999</v>
      </c>
      <c r="J1272" s="227">
        <f aca="true" t="shared" si="116" ref="J1272:J1278">H1272/E1272*100</f>
        <v>67.24619485064912</v>
      </c>
      <c r="K1272" s="379"/>
      <c r="L1272" s="379"/>
      <c r="M1272" s="379"/>
      <c r="N1272" s="379"/>
    </row>
    <row r="1273" spans="1:14" s="59" customFormat="1" ht="12.75" customHeight="1">
      <c r="A1273" s="395"/>
      <c r="B1273" s="422"/>
      <c r="C1273" s="142"/>
      <c r="D1273" s="124" t="s">
        <v>274</v>
      </c>
      <c r="E1273" s="144">
        <f>SUM(E1274:E1279)+SUM(E1286:E1291)</f>
        <v>523953.81000000006</v>
      </c>
      <c r="F1273" s="143">
        <f>SUM(F1274:F1279)+SUM(F1286:F1291)</f>
        <v>463430</v>
      </c>
      <c r="G1273" s="143">
        <f>SUM(G1274:G1279)+SUM(G1286:G1291)</f>
        <v>352339</v>
      </c>
      <c r="H1273" s="144">
        <f>SUM(H1274:H1279)+SUM(H1286:H1291)</f>
        <v>352338.99999999994</v>
      </c>
      <c r="I1273" s="527">
        <f t="shared" si="115"/>
        <v>99.99999999999999</v>
      </c>
      <c r="J1273" s="254">
        <f t="shared" si="116"/>
        <v>67.24619485064912</v>
      </c>
      <c r="K1273" s="379"/>
      <c r="L1273" s="379"/>
      <c r="M1273" s="379"/>
      <c r="N1273" s="379"/>
    </row>
    <row r="1274" spans="1:14" s="59" customFormat="1" ht="12.75" customHeight="1">
      <c r="A1274" s="395"/>
      <c r="B1274" s="422"/>
      <c r="C1274" s="142">
        <v>3020</v>
      </c>
      <c r="D1274" s="97" t="s">
        <v>154</v>
      </c>
      <c r="E1274" s="146">
        <v>5293.02</v>
      </c>
      <c r="F1274" s="145">
        <v>5127</v>
      </c>
      <c r="G1274" s="145">
        <v>1428</v>
      </c>
      <c r="H1274" s="146">
        <v>1428.47</v>
      </c>
      <c r="I1274" s="465">
        <f t="shared" si="115"/>
        <v>100.03291316526611</v>
      </c>
      <c r="J1274" s="242">
        <f t="shared" si="116"/>
        <v>26.987806583009323</v>
      </c>
      <c r="K1274" s="379"/>
      <c r="L1274" s="379"/>
      <c r="M1274" s="379"/>
      <c r="N1274" s="379"/>
    </row>
    <row r="1275" spans="1:14" s="59" customFormat="1" ht="12.75" customHeight="1">
      <c r="A1275" s="395"/>
      <c r="B1275" s="422"/>
      <c r="C1275" s="142">
        <v>4010</v>
      </c>
      <c r="D1275" s="97" t="s">
        <v>11</v>
      </c>
      <c r="E1275" s="146">
        <v>361554.32</v>
      </c>
      <c r="F1275" s="145">
        <v>333553</v>
      </c>
      <c r="G1275" s="145">
        <v>254587</v>
      </c>
      <c r="H1275" s="146">
        <v>254587.34</v>
      </c>
      <c r="I1275" s="465">
        <f t="shared" si="115"/>
        <v>100.00013354963136</v>
      </c>
      <c r="J1275" s="242">
        <f t="shared" si="116"/>
        <v>70.41468623580545</v>
      </c>
      <c r="K1275" s="477"/>
      <c r="L1275" s="379"/>
      <c r="M1275" s="379"/>
      <c r="N1275" s="379"/>
    </row>
    <row r="1276" spans="1:14" s="59" customFormat="1" ht="12.75" customHeight="1">
      <c r="A1276" s="395"/>
      <c r="B1276" s="422"/>
      <c r="C1276" s="142">
        <v>4040</v>
      </c>
      <c r="D1276" s="97" t="s">
        <v>12</v>
      </c>
      <c r="E1276" s="146">
        <v>32873.57</v>
      </c>
      <c r="F1276" s="145">
        <v>30082</v>
      </c>
      <c r="G1276" s="145">
        <v>25565</v>
      </c>
      <c r="H1276" s="146">
        <v>25565.23</v>
      </c>
      <c r="I1276" s="465">
        <f t="shared" si="115"/>
        <v>100.00089966751418</v>
      </c>
      <c r="J1276" s="242">
        <f t="shared" si="116"/>
        <v>77.7683409498877</v>
      </c>
      <c r="K1276" s="385"/>
      <c r="L1276" s="379"/>
      <c r="M1276" s="379"/>
      <c r="N1276" s="379"/>
    </row>
    <row r="1277" spans="1:14" s="59" customFormat="1" ht="12.75" customHeight="1">
      <c r="A1277" s="395"/>
      <c r="B1277" s="422"/>
      <c r="C1277" s="142">
        <v>4110</v>
      </c>
      <c r="D1277" s="97" t="s">
        <v>13</v>
      </c>
      <c r="E1277" s="146">
        <v>64783.19</v>
      </c>
      <c r="F1277" s="145">
        <v>64241</v>
      </c>
      <c r="G1277" s="145">
        <v>47019</v>
      </c>
      <c r="H1277" s="146">
        <v>47019.29</v>
      </c>
      <c r="I1277" s="465">
        <f t="shared" si="115"/>
        <v>100.00061677194326</v>
      </c>
      <c r="J1277" s="242">
        <f t="shared" si="116"/>
        <v>72.57946081383149</v>
      </c>
      <c r="K1277" s="385"/>
      <c r="L1277" s="379"/>
      <c r="M1277" s="379"/>
      <c r="N1277" s="379"/>
    </row>
    <row r="1278" spans="1:14" s="59" customFormat="1" ht="12.75" customHeight="1">
      <c r="A1278" s="395"/>
      <c r="B1278" s="422"/>
      <c r="C1278" s="142">
        <v>4120</v>
      </c>
      <c r="D1278" s="97" t="s">
        <v>14</v>
      </c>
      <c r="E1278" s="146">
        <v>5247.2</v>
      </c>
      <c r="F1278" s="145">
        <v>8823</v>
      </c>
      <c r="G1278" s="145">
        <v>4259</v>
      </c>
      <c r="H1278" s="146">
        <v>4259.29</v>
      </c>
      <c r="I1278" s="465">
        <f t="shared" si="115"/>
        <v>100.00680911011975</v>
      </c>
      <c r="J1278" s="242">
        <f t="shared" si="116"/>
        <v>81.17262540021345</v>
      </c>
      <c r="K1278" s="477"/>
      <c r="L1278" s="379"/>
      <c r="M1278" s="379"/>
      <c r="N1278" s="379"/>
    </row>
    <row r="1279" spans="1:14" s="59" customFormat="1" ht="12.75" customHeight="1">
      <c r="A1279" s="421"/>
      <c r="B1279" s="423"/>
      <c r="C1279" s="423">
        <v>4210</v>
      </c>
      <c r="D1279" s="129" t="s">
        <v>242</v>
      </c>
      <c r="E1279" s="146">
        <v>1984.09</v>
      </c>
      <c r="F1279" s="300">
        <v>1000</v>
      </c>
      <c r="G1279" s="300">
        <v>500</v>
      </c>
      <c r="H1279" s="146">
        <v>498.29</v>
      </c>
      <c r="I1279" s="529">
        <f>H1279/G1279*100</f>
        <v>99.658</v>
      </c>
      <c r="J1279" s="536">
        <f>H1279/E1279*100</f>
        <v>25.11428413025619</v>
      </c>
      <c r="K1279" s="379"/>
      <c r="L1279" s="379"/>
      <c r="M1279" s="379"/>
      <c r="N1279" s="379"/>
    </row>
    <row r="1280" spans="1:14" s="59" customFormat="1" ht="12.75" customHeight="1">
      <c r="A1280" s="700"/>
      <c r="B1280" s="647"/>
      <c r="C1280" s="647"/>
      <c r="D1280" s="128"/>
      <c r="E1280" s="703" t="s">
        <v>488</v>
      </c>
      <c r="F1280" s="579"/>
      <c r="G1280" s="579"/>
      <c r="H1280" s="703"/>
      <c r="I1280" s="307"/>
      <c r="J1280" s="307"/>
      <c r="K1280" s="379"/>
      <c r="L1280" s="379"/>
      <c r="M1280" s="379"/>
      <c r="N1280" s="379"/>
    </row>
    <row r="1281" spans="1:14" s="59" customFormat="1" ht="12.75" customHeight="1">
      <c r="A1281" s="700"/>
      <c r="B1281" s="647"/>
      <c r="C1281" s="647"/>
      <c r="D1281" s="128"/>
      <c r="E1281" s="703"/>
      <c r="F1281" s="579"/>
      <c r="G1281" s="579"/>
      <c r="H1281" s="703"/>
      <c r="I1281" s="307"/>
      <c r="J1281" s="307"/>
      <c r="K1281" s="379"/>
      <c r="L1281" s="379"/>
      <c r="M1281" s="379"/>
      <c r="N1281" s="379"/>
    </row>
    <row r="1282" spans="1:14" s="59" customFormat="1" ht="12.75" customHeight="1">
      <c r="A1282" s="340"/>
      <c r="B1282" s="341"/>
      <c r="C1282" s="340"/>
      <c r="D1282" s="342"/>
      <c r="E1282" s="65" t="s">
        <v>3</v>
      </c>
      <c r="F1282" s="343" t="s">
        <v>97</v>
      </c>
      <c r="G1282" s="344" t="s">
        <v>98</v>
      </c>
      <c r="H1282" s="65" t="s">
        <v>3</v>
      </c>
      <c r="I1282" s="345" t="s">
        <v>273</v>
      </c>
      <c r="J1282" s="346"/>
      <c r="K1282" s="379"/>
      <c r="L1282" s="379"/>
      <c r="M1282" s="379"/>
      <c r="N1282" s="379"/>
    </row>
    <row r="1283" spans="1:14" s="59" customFormat="1" ht="12.75" customHeight="1">
      <c r="A1283" s="347" t="s">
        <v>94</v>
      </c>
      <c r="B1283" s="211" t="s">
        <v>95</v>
      </c>
      <c r="C1283" s="347" t="s">
        <v>4</v>
      </c>
      <c r="D1283" s="348" t="s">
        <v>96</v>
      </c>
      <c r="E1283" s="69" t="s">
        <v>357</v>
      </c>
      <c r="F1283" s="349" t="s">
        <v>99</v>
      </c>
      <c r="G1283" s="350" t="s">
        <v>100</v>
      </c>
      <c r="H1283" s="69" t="s">
        <v>407</v>
      </c>
      <c r="I1283" s="351"/>
      <c r="J1283" s="352"/>
      <c r="K1283" s="379"/>
      <c r="L1283" s="379"/>
      <c r="M1283" s="379"/>
      <c r="N1283" s="379"/>
    </row>
    <row r="1284" spans="1:14" s="59" customFormat="1" ht="12.75" customHeight="1">
      <c r="A1284" s="353"/>
      <c r="B1284" s="354"/>
      <c r="C1284" s="353"/>
      <c r="D1284" s="355"/>
      <c r="E1284" s="73"/>
      <c r="F1284" s="356" t="s">
        <v>407</v>
      </c>
      <c r="G1284" s="357" t="s">
        <v>101</v>
      </c>
      <c r="H1284" s="73"/>
      <c r="I1284" s="358" t="s">
        <v>102</v>
      </c>
      <c r="J1284" s="359" t="s">
        <v>103</v>
      </c>
      <c r="K1284" s="379"/>
      <c r="L1284" s="379"/>
      <c r="M1284" s="379"/>
      <c r="N1284" s="379"/>
    </row>
    <row r="1285" spans="1:14" s="59" customFormat="1" ht="12.75" customHeight="1">
      <c r="A1285" s="74">
        <v>1</v>
      </c>
      <c r="B1285" s="75">
        <v>2</v>
      </c>
      <c r="C1285" s="75">
        <v>3</v>
      </c>
      <c r="D1285" s="75">
        <v>4</v>
      </c>
      <c r="E1285" s="360">
        <v>5</v>
      </c>
      <c r="F1285" s="360">
        <v>6</v>
      </c>
      <c r="G1285" s="360">
        <v>7</v>
      </c>
      <c r="H1285" s="361">
        <v>8</v>
      </c>
      <c r="I1285" s="362">
        <v>9</v>
      </c>
      <c r="J1285" s="363">
        <v>10</v>
      </c>
      <c r="K1285" s="379"/>
      <c r="L1285" s="379"/>
      <c r="M1285" s="379"/>
      <c r="N1285" s="379"/>
    </row>
    <row r="1286" spans="1:14" s="59" customFormat="1" ht="12.75" customHeight="1">
      <c r="A1286" s="74"/>
      <c r="B1286" s="422"/>
      <c r="C1286" s="142">
        <v>4270</v>
      </c>
      <c r="D1286" s="97" t="s">
        <v>27</v>
      </c>
      <c r="E1286" s="146">
        <v>500</v>
      </c>
      <c r="F1286" s="145">
        <v>0</v>
      </c>
      <c r="G1286" s="145">
        <v>0</v>
      </c>
      <c r="H1286" s="146">
        <v>0</v>
      </c>
      <c r="I1286" s="465">
        <v>0</v>
      </c>
      <c r="J1286" s="242">
        <f aca="true" t="shared" si="117" ref="J1286:J1293">H1286/E1286*100</f>
        <v>0</v>
      </c>
      <c r="K1286" s="379"/>
      <c r="L1286" s="379"/>
      <c r="M1286" s="379"/>
      <c r="N1286" s="379"/>
    </row>
    <row r="1287" spans="1:14" s="59" customFormat="1" ht="12.75" customHeight="1">
      <c r="A1287" s="395"/>
      <c r="B1287" s="422"/>
      <c r="C1287" s="142">
        <v>4280</v>
      </c>
      <c r="D1287" s="97" t="s">
        <v>87</v>
      </c>
      <c r="E1287" s="146">
        <v>65</v>
      </c>
      <c r="F1287" s="145">
        <v>500</v>
      </c>
      <c r="G1287" s="145">
        <v>0</v>
      </c>
      <c r="H1287" s="146">
        <v>0</v>
      </c>
      <c r="I1287" s="465">
        <v>0</v>
      </c>
      <c r="J1287" s="242">
        <f t="shared" si="117"/>
        <v>0</v>
      </c>
      <c r="K1287" s="379"/>
      <c r="L1287" s="379"/>
      <c r="M1287" s="379"/>
      <c r="N1287" s="379"/>
    </row>
    <row r="1288" spans="1:14" s="59" customFormat="1" ht="12.75" customHeight="1">
      <c r="A1288" s="395"/>
      <c r="B1288" s="422"/>
      <c r="C1288" s="142">
        <v>4300</v>
      </c>
      <c r="D1288" s="97" t="s">
        <v>10</v>
      </c>
      <c r="E1288" s="146">
        <v>30000</v>
      </c>
      <c r="F1288" s="145">
        <v>5000</v>
      </c>
      <c r="G1288" s="145">
        <v>5000</v>
      </c>
      <c r="H1288" s="146">
        <v>5000.09</v>
      </c>
      <c r="I1288" s="465">
        <f aca="true" t="shared" si="118" ref="I1288:I1293">H1288/G1288*100</f>
        <v>100.0018</v>
      </c>
      <c r="J1288" s="242">
        <f t="shared" si="117"/>
        <v>16.666966666666667</v>
      </c>
      <c r="K1288" s="379"/>
      <c r="L1288" s="379"/>
      <c r="M1288" s="379"/>
      <c r="N1288" s="379"/>
    </row>
    <row r="1289" spans="1:14" s="59" customFormat="1" ht="12.75" customHeight="1">
      <c r="A1289" s="395"/>
      <c r="B1289" s="422"/>
      <c r="C1289" s="142">
        <v>4360</v>
      </c>
      <c r="D1289" s="97" t="s">
        <v>323</v>
      </c>
      <c r="E1289" s="146">
        <v>1319.92</v>
      </c>
      <c r="F1289" s="145">
        <v>383</v>
      </c>
      <c r="G1289" s="145">
        <v>383</v>
      </c>
      <c r="H1289" s="146">
        <v>383</v>
      </c>
      <c r="I1289" s="465">
        <f t="shared" si="118"/>
        <v>100</v>
      </c>
      <c r="J1289" s="242">
        <f t="shared" si="117"/>
        <v>29.01691011576459</v>
      </c>
      <c r="K1289" s="379"/>
      <c r="L1289" s="379"/>
      <c r="M1289" s="379"/>
      <c r="N1289" s="379"/>
    </row>
    <row r="1290" spans="1:14" s="59" customFormat="1" ht="12.75" customHeight="1">
      <c r="A1290" s="395"/>
      <c r="B1290" s="422"/>
      <c r="C1290" s="142">
        <v>4410</v>
      </c>
      <c r="D1290" s="97" t="s">
        <v>16</v>
      </c>
      <c r="E1290" s="146">
        <v>1534.5</v>
      </c>
      <c r="F1290" s="145">
        <v>0</v>
      </c>
      <c r="G1290" s="145">
        <v>0</v>
      </c>
      <c r="H1290" s="146">
        <v>0</v>
      </c>
      <c r="I1290" s="465">
        <v>0</v>
      </c>
      <c r="J1290" s="242">
        <f t="shared" si="117"/>
        <v>0</v>
      </c>
      <c r="K1290" s="379"/>
      <c r="L1290" s="379"/>
      <c r="M1290" s="379"/>
      <c r="N1290" s="379"/>
    </row>
    <row r="1291" spans="1:14" s="59" customFormat="1" ht="12.75" customHeight="1">
      <c r="A1291" s="395"/>
      <c r="B1291" s="423"/>
      <c r="C1291" s="142">
        <v>4440</v>
      </c>
      <c r="D1291" s="97" t="s">
        <v>17</v>
      </c>
      <c r="E1291" s="146">
        <v>18799</v>
      </c>
      <c r="F1291" s="145">
        <v>14721</v>
      </c>
      <c r="G1291" s="145">
        <v>13598</v>
      </c>
      <c r="H1291" s="146">
        <v>13598</v>
      </c>
      <c r="I1291" s="465">
        <f t="shared" si="118"/>
        <v>100</v>
      </c>
      <c r="J1291" s="242">
        <f t="shared" si="117"/>
        <v>72.3336347678068</v>
      </c>
      <c r="K1291" s="379"/>
      <c r="L1291" s="379"/>
      <c r="M1291" s="379"/>
      <c r="N1291" s="379"/>
    </row>
    <row r="1292" spans="1:14" s="59" customFormat="1" ht="12.75" customHeight="1">
      <c r="A1292" s="88"/>
      <c r="B1292" s="89">
        <v>85420</v>
      </c>
      <c r="C1292" s="90"/>
      <c r="D1292" s="91" t="s">
        <v>169</v>
      </c>
      <c r="E1292" s="94">
        <f>E1293</f>
        <v>3299567</v>
      </c>
      <c r="F1292" s="93">
        <f>F1293</f>
        <v>3252138</v>
      </c>
      <c r="G1292" s="93">
        <f>G1293</f>
        <v>3822931</v>
      </c>
      <c r="H1292" s="94">
        <f>H1293</f>
        <v>3822931</v>
      </c>
      <c r="I1292" s="464">
        <f t="shared" si="118"/>
        <v>100</v>
      </c>
      <c r="J1292" s="227">
        <f t="shared" si="117"/>
        <v>115.86159638522267</v>
      </c>
      <c r="K1292" s="379"/>
      <c r="L1292" s="379"/>
      <c r="M1292" s="379"/>
      <c r="N1292" s="379"/>
    </row>
    <row r="1293" spans="1:14" s="59" customFormat="1" ht="12.75" customHeight="1">
      <c r="A1293" s="88"/>
      <c r="B1293" s="95"/>
      <c r="C1293" s="96"/>
      <c r="D1293" s="124" t="s">
        <v>170</v>
      </c>
      <c r="E1293" s="199">
        <f>E1295</f>
        <v>3299567</v>
      </c>
      <c r="F1293" s="228">
        <f>F1295</f>
        <v>3252138</v>
      </c>
      <c r="G1293" s="228">
        <f>G1295</f>
        <v>3822931</v>
      </c>
      <c r="H1293" s="199">
        <f>H1295</f>
        <v>3822931</v>
      </c>
      <c r="I1293" s="527">
        <f t="shared" si="118"/>
        <v>100</v>
      </c>
      <c r="J1293" s="254">
        <f t="shared" si="117"/>
        <v>115.86159638522267</v>
      </c>
      <c r="K1293" s="379"/>
      <c r="L1293" s="379"/>
      <c r="M1293" s="379"/>
      <c r="N1293" s="379"/>
    </row>
    <row r="1294" spans="1:14" s="59" customFormat="1" ht="12.75" customHeight="1">
      <c r="A1294" s="88"/>
      <c r="B1294" s="95"/>
      <c r="C1294" s="96">
        <v>2540</v>
      </c>
      <c r="D1294" s="97" t="s">
        <v>171</v>
      </c>
      <c r="E1294" s="100"/>
      <c r="F1294" s="99"/>
      <c r="G1294" s="99"/>
      <c r="H1294" s="100"/>
      <c r="I1294" s="465"/>
      <c r="J1294" s="242"/>
      <c r="K1294" s="379"/>
      <c r="L1294" s="379"/>
      <c r="M1294" s="379"/>
      <c r="N1294" s="379"/>
    </row>
    <row r="1295" spans="1:14" s="59" customFormat="1" ht="12.75" customHeight="1">
      <c r="A1295" s="88"/>
      <c r="B1295" s="95"/>
      <c r="C1295" s="96"/>
      <c r="D1295" s="97" t="s">
        <v>172</v>
      </c>
      <c r="E1295" s="100">
        <v>3299567</v>
      </c>
      <c r="F1295" s="99">
        <v>3252138</v>
      </c>
      <c r="G1295" s="99">
        <v>3822931</v>
      </c>
      <c r="H1295" s="100">
        <v>3822931</v>
      </c>
      <c r="I1295" s="465">
        <f aca="true" t="shared" si="119" ref="I1295:I1302">H1295/G1295*100</f>
        <v>100</v>
      </c>
      <c r="J1295" s="242">
        <f aca="true" t="shared" si="120" ref="J1295:J1300">H1295/E1295*100</f>
        <v>115.86159638522267</v>
      </c>
      <c r="K1295" s="379"/>
      <c r="L1295" s="379"/>
      <c r="M1295" s="379"/>
      <c r="N1295" s="379"/>
    </row>
    <row r="1296" spans="1:14" s="59" customFormat="1" ht="12.75" customHeight="1">
      <c r="A1296" s="104"/>
      <c r="B1296" s="102">
        <v>85446</v>
      </c>
      <c r="C1296" s="90"/>
      <c r="D1296" s="91" t="s">
        <v>84</v>
      </c>
      <c r="E1296" s="94">
        <f>E1297+E1301+E1303+E1299</f>
        <v>6908</v>
      </c>
      <c r="F1296" s="93">
        <f>F1297+F1299+F1301+F1303</f>
        <v>7433</v>
      </c>
      <c r="G1296" s="93">
        <f>G1297+G1299+G1301+G1303</f>
        <v>7425</v>
      </c>
      <c r="H1296" s="94">
        <f>H1297+H1301+H1303+H1299</f>
        <v>7410</v>
      </c>
      <c r="I1296" s="464">
        <f t="shared" si="119"/>
        <v>99.79797979797979</v>
      </c>
      <c r="J1296" s="227">
        <f t="shared" si="120"/>
        <v>107.26693688477127</v>
      </c>
      <c r="K1296" s="379"/>
      <c r="L1296" s="379"/>
      <c r="M1296" s="379"/>
      <c r="N1296" s="379"/>
    </row>
    <row r="1297" spans="1:14" s="59" customFormat="1" ht="12.75" customHeight="1">
      <c r="A1297" s="393"/>
      <c r="B1297" s="400"/>
      <c r="C1297" s="391"/>
      <c r="D1297" s="124" t="s">
        <v>133</v>
      </c>
      <c r="E1297" s="199">
        <f>E1298</f>
        <v>3992</v>
      </c>
      <c r="F1297" s="228">
        <f>F1298</f>
        <v>2203</v>
      </c>
      <c r="G1297" s="228">
        <f>G1298</f>
        <v>2903</v>
      </c>
      <c r="H1297" s="199">
        <f>H1298</f>
        <v>2903</v>
      </c>
      <c r="I1297" s="527">
        <f t="shared" si="119"/>
        <v>100</v>
      </c>
      <c r="J1297" s="254">
        <f t="shared" si="120"/>
        <v>72.72044088176352</v>
      </c>
      <c r="K1297" s="379"/>
      <c r="L1297" s="379"/>
      <c r="M1297" s="379"/>
      <c r="N1297" s="379"/>
    </row>
    <row r="1298" spans="1:14" s="59" customFormat="1" ht="12.75" customHeight="1">
      <c r="A1298" s="88"/>
      <c r="B1298" s="95"/>
      <c r="C1298" s="96">
        <v>4700</v>
      </c>
      <c r="D1298" s="97" t="s">
        <v>136</v>
      </c>
      <c r="E1298" s="100">
        <v>3992</v>
      </c>
      <c r="F1298" s="99">
        <v>2203</v>
      </c>
      <c r="G1298" s="99">
        <v>2903</v>
      </c>
      <c r="H1298" s="100">
        <v>2903</v>
      </c>
      <c r="I1298" s="465">
        <f t="shared" si="119"/>
        <v>100</v>
      </c>
      <c r="J1298" s="242">
        <f t="shared" si="120"/>
        <v>72.72044088176352</v>
      </c>
      <c r="K1298" s="379"/>
      <c r="L1298" s="379"/>
      <c r="M1298" s="379"/>
      <c r="N1298" s="379"/>
    </row>
    <row r="1299" spans="1:14" s="59" customFormat="1" ht="12.75" customHeight="1">
      <c r="A1299" s="393"/>
      <c r="B1299" s="400"/>
      <c r="C1299" s="391"/>
      <c r="D1299" s="124" t="s">
        <v>109</v>
      </c>
      <c r="E1299" s="199">
        <f>E1300</f>
        <v>2607</v>
      </c>
      <c r="F1299" s="228">
        <f>F1300</f>
        <v>2907</v>
      </c>
      <c r="G1299" s="228">
        <f>G1300</f>
        <v>3307</v>
      </c>
      <c r="H1299" s="199">
        <f>H1300</f>
        <v>3307</v>
      </c>
      <c r="I1299" s="527">
        <f t="shared" si="119"/>
        <v>100</v>
      </c>
      <c r="J1299" s="254">
        <f t="shared" si="120"/>
        <v>126.85078634445723</v>
      </c>
      <c r="K1299" s="379"/>
      <c r="L1299" s="379"/>
      <c r="M1299" s="379"/>
      <c r="N1299" s="379"/>
    </row>
    <row r="1300" spans="1:14" s="59" customFormat="1" ht="12.75" customHeight="1">
      <c r="A1300" s="88"/>
      <c r="B1300" s="95"/>
      <c r="C1300" s="96">
        <v>4700</v>
      </c>
      <c r="D1300" s="97" t="s">
        <v>136</v>
      </c>
      <c r="E1300" s="100">
        <v>2607</v>
      </c>
      <c r="F1300" s="99">
        <v>2907</v>
      </c>
      <c r="G1300" s="99">
        <v>3307</v>
      </c>
      <c r="H1300" s="100">
        <v>3307</v>
      </c>
      <c r="I1300" s="465">
        <f t="shared" si="119"/>
        <v>100</v>
      </c>
      <c r="J1300" s="242">
        <f t="shared" si="120"/>
        <v>126.85078634445723</v>
      </c>
      <c r="K1300" s="379"/>
      <c r="L1300" s="379"/>
      <c r="M1300" s="379"/>
      <c r="N1300" s="379"/>
    </row>
    <row r="1301" spans="1:14" s="59" customFormat="1" ht="12.75" customHeight="1">
      <c r="A1301" s="88"/>
      <c r="B1301" s="95"/>
      <c r="C1301" s="96"/>
      <c r="D1301" s="124" t="s">
        <v>276</v>
      </c>
      <c r="E1301" s="199">
        <f>E1302</f>
        <v>309</v>
      </c>
      <c r="F1301" s="228">
        <f>F1302</f>
        <v>1208</v>
      </c>
      <c r="G1301" s="228">
        <f>G1302</f>
        <v>1200</v>
      </c>
      <c r="H1301" s="199">
        <f>H1302</f>
        <v>1200</v>
      </c>
      <c r="I1301" s="527">
        <f t="shared" si="119"/>
        <v>100</v>
      </c>
      <c r="J1301" s="254">
        <f>H1301/E1301*100</f>
        <v>388.3495145631068</v>
      </c>
      <c r="K1301" s="379"/>
      <c r="L1301" s="379"/>
      <c r="M1301" s="379"/>
      <c r="N1301" s="379"/>
    </row>
    <row r="1302" spans="1:14" s="59" customFormat="1" ht="12.75" customHeight="1">
      <c r="A1302" s="88"/>
      <c r="B1302" s="95"/>
      <c r="C1302" s="96">
        <v>4700</v>
      </c>
      <c r="D1302" s="97" t="s">
        <v>136</v>
      </c>
      <c r="E1302" s="100">
        <v>309</v>
      </c>
      <c r="F1302" s="99">
        <v>1208</v>
      </c>
      <c r="G1302" s="99">
        <v>1200</v>
      </c>
      <c r="H1302" s="100">
        <v>1200</v>
      </c>
      <c r="I1302" s="465">
        <f t="shared" si="119"/>
        <v>100</v>
      </c>
      <c r="J1302" s="242">
        <f>H1302/E1302*100</f>
        <v>388.3495145631068</v>
      </c>
      <c r="K1302" s="379"/>
      <c r="L1302" s="379"/>
      <c r="M1302" s="379"/>
      <c r="N1302" s="379"/>
    </row>
    <row r="1303" spans="1:14" s="59" customFormat="1" ht="12.75" customHeight="1">
      <c r="A1303" s="88"/>
      <c r="B1303" s="95"/>
      <c r="C1303" s="96"/>
      <c r="D1303" s="124" t="s">
        <v>118</v>
      </c>
      <c r="E1303" s="199">
        <v>0</v>
      </c>
      <c r="F1303" s="228">
        <f>F1304</f>
        <v>1115</v>
      </c>
      <c r="G1303" s="228">
        <f>G1304</f>
        <v>15</v>
      </c>
      <c r="H1303" s="199">
        <v>0</v>
      </c>
      <c r="I1303" s="527">
        <v>0</v>
      </c>
      <c r="J1303" s="254">
        <v>0</v>
      </c>
      <c r="K1303" s="379"/>
      <c r="L1303" s="379"/>
      <c r="M1303" s="379"/>
      <c r="N1303" s="379"/>
    </row>
    <row r="1304" spans="1:14" s="59" customFormat="1" ht="12.75" customHeight="1">
      <c r="A1304" s="88"/>
      <c r="B1304" s="192"/>
      <c r="C1304" s="96">
        <v>4300</v>
      </c>
      <c r="D1304" s="97" t="s">
        <v>10</v>
      </c>
      <c r="E1304" s="100">
        <v>0</v>
      </c>
      <c r="F1304" s="99">
        <v>1115</v>
      </c>
      <c r="G1304" s="99">
        <v>15</v>
      </c>
      <c r="H1304" s="100">
        <v>0</v>
      </c>
      <c r="I1304" s="465">
        <v>0</v>
      </c>
      <c r="J1304" s="254">
        <v>0</v>
      </c>
      <c r="K1304" s="379"/>
      <c r="L1304" s="379"/>
      <c r="M1304" s="379"/>
      <c r="N1304" s="379"/>
    </row>
    <row r="1305" spans="1:14" s="59" customFormat="1" ht="12.75" customHeight="1">
      <c r="A1305" s="88"/>
      <c r="B1305" s="89">
        <v>85495</v>
      </c>
      <c r="C1305" s="319"/>
      <c r="D1305" s="171" t="s">
        <v>37</v>
      </c>
      <c r="E1305" s="303">
        <f>E1306+E1308+E1310+E1312+E1314</f>
        <v>15246</v>
      </c>
      <c r="F1305" s="304">
        <f>F1306+F1308+F1310+F1312+F1314</f>
        <v>316722</v>
      </c>
      <c r="G1305" s="304">
        <f>G1306+G1308+G1310+G1312+G1314</f>
        <v>21317</v>
      </c>
      <c r="H1305" s="303">
        <f>H1306+H1308+H1310+H1312+H1314</f>
        <v>17114</v>
      </c>
      <c r="I1305" s="533">
        <f aca="true" t="shared" si="121" ref="I1305:I1311">H1305/G1305*100</f>
        <v>80.28334193366796</v>
      </c>
      <c r="J1305" s="534">
        <f>H1305/E1305*100</f>
        <v>112.25239407057587</v>
      </c>
      <c r="K1305" s="379"/>
      <c r="L1305" s="379"/>
      <c r="M1305" s="379"/>
      <c r="N1305" s="379"/>
    </row>
    <row r="1306" spans="1:14" s="59" customFormat="1" ht="12.75" customHeight="1">
      <c r="A1306" s="88"/>
      <c r="B1306" s="400"/>
      <c r="C1306" s="391"/>
      <c r="D1306" s="124" t="s">
        <v>133</v>
      </c>
      <c r="E1306" s="199">
        <f>E1307</f>
        <v>3565</v>
      </c>
      <c r="F1306" s="228">
        <f>F1307</f>
        <v>5135</v>
      </c>
      <c r="G1306" s="228">
        <f>G1307</f>
        <v>5135</v>
      </c>
      <c r="H1306" s="199">
        <f>H1307</f>
        <v>5135</v>
      </c>
      <c r="I1306" s="527">
        <f t="shared" si="121"/>
        <v>100</v>
      </c>
      <c r="J1306" s="254">
        <f aca="true" t="shared" si="122" ref="J1306:J1311">H1306/E1306*100</f>
        <v>144.03927068723704</v>
      </c>
      <c r="K1306" s="379"/>
      <c r="L1306" s="379"/>
      <c r="M1306" s="379"/>
      <c r="N1306" s="379"/>
    </row>
    <row r="1307" spans="1:14" s="59" customFormat="1" ht="12.75" customHeight="1">
      <c r="A1307" s="88"/>
      <c r="B1307" s="95"/>
      <c r="C1307" s="96">
        <v>4440</v>
      </c>
      <c r="D1307" s="97" t="s">
        <v>17</v>
      </c>
      <c r="E1307" s="100">
        <v>3565</v>
      </c>
      <c r="F1307" s="99">
        <v>5135</v>
      </c>
      <c r="G1307" s="99">
        <v>5135</v>
      </c>
      <c r="H1307" s="100">
        <v>5135</v>
      </c>
      <c r="I1307" s="465">
        <f t="shared" si="121"/>
        <v>100</v>
      </c>
      <c r="J1307" s="242">
        <f>H1307/E1307*100</f>
        <v>144.03927068723704</v>
      </c>
      <c r="K1307" s="379"/>
      <c r="L1307" s="379"/>
      <c r="M1307" s="379"/>
      <c r="N1307" s="379"/>
    </row>
    <row r="1308" spans="1:14" s="59" customFormat="1" ht="12.75" customHeight="1">
      <c r="A1308" s="88"/>
      <c r="B1308" s="95"/>
      <c r="C1308" s="96"/>
      <c r="D1308" s="124" t="s">
        <v>109</v>
      </c>
      <c r="E1308" s="199">
        <f>E1309</f>
        <v>950</v>
      </c>
      <c r="F1308" s="228">
        <f>F1309</f>
        <v>962</v>
      </c>
      <c r="G1308" s="228">
        <f>G1309</f>
        <v>962</v>
      </c>
      <c r="H1308" s="199">
        <f>H1309</f>
        <v>962</v>
      </c>
      <c r="I1308" s="527">
        <f t="shared" si="121"/>
        <v>100</v>
      </c>
      <c r="J1308" s="254">
        <f t="shared" si="122"/>
        <v>101.26315789473684</v>
      </c>
      <c r="K1308" s="379"/>
      <c r="L1308" s="379"/>
      <c r="M1308" s="379"/>
      <c r="N1308" s="379"/>
    </row>
    <row r="1309" spans="1:14" s="59" customFormat="1" ht="12.75" customHeight="1">
      <c r="A1309" s="88"/>
      <c r="B1309" s="95"/>
      <c r="C1309" s="96">
        <v>4440</v>
      </c>
      <c r="D1309" s="97" t="s">
        <v>17</v>
      </c>
      <c r="E1309" s="100">
        <v>950</v>
      </c>
      <c r="F1309" s="99">
        <v>962</v>
      </c>
      <c r="G1309" s="99">
        <v>962</v>
      </c>
      <c r="H1309" s="100">
        <v>962</v>
      </c>
      <c r="I1309" s="465">
        <f t="shared" si="121"/>
        <v>100</v>
      </c>
      <c r="J1309" s="242">
        <f t="shared" si="122"/>
        <v>101.26315789473684</v>
      </c>
      <c r="K1309" s="379"/>
      <c r="L1309" s="379"/>
      <c r="M1309" s="379"/>
      <c r="N1309" s="379"/>
    </row>
    <row r="1310" spans="1:14" s="59" customFormat="1" ht="12.75" customHeight="1">
      <c r="A1310" s="393"/>
      <c r="B1310" s="400"/>
      <c r="C1310" s="391"/>
      <c r="D1310" s="124" t="s">
        <v>274</v>
      </c>
      <c r="E1310" s="199">
        <f>E1311</f>
        <v>10731</v>
      </c>
      <c r="F1310" s="228">
        <f>F1311</f>
        <v>10775</v>
      </c>
      <c r="G1310" s="228">
        <f>G1311</f>
        <v>11017</v>
      </c>
      <c r="H1310" s="199">
        <f>H1311</f>
        <v>11017</v>
      </c>
      <c r="I1310" s="527">
        <f t="shared" si="121"/>
        <v>100</v>
      </c>
      <c r="J1310" s="254">
        <f t="shared" si="122"/>
        <v>102.66517565930482</v>
      </c>
      <c r="K1310" s="379"/>
      <c r="L1310" s="379"/>
      <c r="M1310" s="379"/>
      <c r="N1310" s="379"/>
    </row>
    <row r="1311" spans="1:14" s="59" customFormat="1" ht="12.75" customHeight="1">
      <c r="A1311" s="88"/>
      <c r="B1311" s="95"/>
      <c r="C1311" s="96">
        <v>4440</v>
      </c>
      <c r="D1311" s="97" t="s">
        <v>17</v>
      </c>
      <c r="E1311" s="100">
        <v>10731</v>
      </c>
      <c r="F1311" s="99">
        <v>10775</v>
      </c>
      <c r="G1311" s="99">
        <v>11017</v>
      </c>
      <c r="H1311" s="100">
        <v>11017</v>
      </c>
      <c r="I1311" s="465">
        <f t="shared" si="121"/>
        <v>100</v>
      </c>
      <c r="J1311" s="242">
        <f t="shared" si="122"/>
        <v>102.66517565930482</v>
      </c>
      <c r="K1311" s="379"/>
      <c r="L1311" s="379"/>
      <c r="M1311" s="379"/>
      <c r="N1311" s="379"/>
    </row>
    <row r="1312" spans="1:14" s="59" customFormat="1" ht="12.75" customHeight="1">
      <c r="A1312" s="88"/>
      <c r="B1312" s="95"/>
      <c r="C1312" s="96"/>
      <c r="D1312" s="124" t="s">
        <v>276</v>
      </c>
      <c r="E1312" s="199">
        <f>E1313</f>
        <v>0</v>
      </c>
      <c r="F1312" s="228">
        <f>F1313</f>
        <v>0</v>
      </c>
      <c r="G1312" s="228">
        <f>G1313</f>
        <v>0</v>
      </c>
      <c r="H1312" s="199">
        <v>0</v>
      </c>
      <c r="I1312" s="527">
        <v>0</v>
      </c>
      <c r="J1312" s="254">
        <v>0</v>
      </c>
      <c r="K1312" s="379"/>
      <c r="L1312" s="379"/>
      <c r="M1312" s="379"/>
      <c r="N1312" s="379"/>
    </row>
    <row r="1313" spans="1:14" s="59" customFormat="1" ht="12.75" customHeight="1">
      <c r="A1313" s="88"/>
      <c r="B1313" s="95"/>
      <c r="C1313" s="96">
        <v>4440</v>
      </c>
      <c r="D1313" s="97" t="s">
        <v>17</v>
      </c>
      <c r="E1313" s="100">
        <v>0</v>
      </c>
      <c r="F1313" s="99">
        <v>0</v>
      </c>
      <c r="G1313" s="99">
        <v>0</v>
      </c>
      <c r="H1313" s="100">
        <v>0</v>
      </c>
      <c r="I1313" s="465">
        <v>0</v>
      </c>
      <c r="J1313" s="242">
        <v>0</v>
      </c>
      <c r="K1313" s="379"/>
      <c r="L1313" s="379"/>
      <c r="M1313" s="379"/>
      <c r="N1313" s="379"/>
    </row>
    <row r="1314" spans="1:14" s="59" customFormat="1" ht="12.75" customHeight="1">
      <c r="A1314" s="88"/>
      <c r="B1314" s="95"/>
      <c r="C1314" s="96"/>
      <c r="D1314" s="124" t="s">
        <v>118</v>
      </c>
      <c r="E1314" s="199">
        <v>0</v>
      </c>
      <c r="F1314" s="228">
        <f>F1315+F1318+F1316+F1317</f>
        <v>299850</v>
      </c>
      <c r="G1314" s="228">
        <f>SUM(G1315:G1318)</f>
        <v>4203</v>
      </c>
      <c r="H1314" s="199">
        <f>SUM(H1315:H1318)</f>
        <v>0</v>
      </c>
      <c r="I1314" s="527">
        <v>0</v>
      </c>
      <c r="J1314" s="254">
        <v>0</v>
      </c>
      <c r="K1314" s="379"/>
      <c r="L1314" s="379"/>
      <c r="M1314" s="379"/>
      <c r="N1314" s="379"/>
    </row>
    <row r="1315" spans="1:14" s="59" customFormat="1" ht="12.75" customHeight="1">
      <c r="A1315" s="88"/>
      <c r="B1315" s="95"/>
      <c r="C1315" s="96">
        <v>3240</v>
      </c>
      <c r="D1315" s="97" t="s">
        <v>142</v>
      </c>
      <c r="E1315" s="100">
        <v>0</v>
      </c>
      <c r="F1315" s="99">
        <v>0</v>
      </c>
      <c r="G1315" s="99">
        <v>0</v>
      </c>
      <c r="H1315" s="100">
        <v>0</v>
      </c>
      <c r="I1315" s="465">
        <v>0</v>
      </c>
      <c r="J1315" s="242">
        <v>0</v>
      </c>
      <c r="K1315" s="379"/>
      <c r="L1315" s="379"/>
      <c r="M1315" s="379"/>
      <c r="N1315" s="379"/>
    </row>
    <row r="1316" spans="1:14" s="59" customFormat="1" ht="12.75" customHeight="1">
      <c r="A1316" s="88"/>
      <c r="B1316" s="95"/>
      <c r="C1316" s="96">
        <v>3260</v>
      </c>
      <c r="D1316" s="97" t="s">
        <v>431</v>
      </c>
      <c r="E1316" s="100">
        <v>0</v>
      </c>
      <c r="F1316" s="99">
        <v>85000</v>
      </c>
      <c r="G1316" s="99">
        <v>3400</v>
      </c>
      <c r="H1316" s="100">
        <v>0</v>
      </c>
      <c r="I1316" s="465">
        <v>0</v>
      </c>
      <c r="J1316" s="242">
        <v>0</v>
      </c>
      <c r="K1316" s="379"/>
      <c r="L1316" s="379"/>
      <c r="M1316" s="379"/>
      <c r="N1316" s="379"/>
    </row>
    <row r="1317" spans="1:14" s="59" customFormat="1" ht="12.75" customHeight="1">
      <c r="A1317" s="88"/>
      <c r="B1317" s="95"/>
      <c r="C1317" s="96">
        <v>4010</v>
      </c>
      <c r="D1317" s="97" t="s">
        <v>11</v>
      </c>
      <c r="E1317" s="100">
        <v>0</v>
      </c>
      <c r="F1317" s="99">
        <v>0</v>
      </c>
      <c r="G1317" s="99">
        <v>32</v>
      </c>
      <c r="H1317" s="100">
        <v>0</v>
      </c>
      <c r="I1317" s="465">
        <v>0</v>
      </c>
      <c r="J1317" s="242">
        <v>0</v>
      </c>
      <c r="K1317" s="379"/>
      <c r="L1317" s="379"/>
      <c r="M1317" s="379"/>
      <c r="N1317" s="379"/>
    </row>
    <row r="1318" spans="1:14" s="59" customFormat="1" ht="12.75" customHeight="1">
      <c r="A1318" s="129"/>
      <c r="B1318" s="192"/>
      <c r="C1318" s="96">
        <v>4300</v>
      </c>
      <c r="D1318" s="97" t="s">
        <v>176</v>
      </c>
      <c r="E1318" s="100">
        <v>0</v>
      </c>
      <c r="F1318" s="99">
        <v>214850</v>
      </c>
      <c r="G1318" s="99">
        <v>771</v>
      </c>
      <c r="H1318" s="100">
        <v>0</v>
      </c>
      <c r="I1318" s="465">
        <v>0</v>
      </c>
      <c r="J1318" s="242">
        <v>0</v>
      </c>
      <c r="K1318" s="379"/>
      <c r="L1318" s="379"/>
      <c r="M1318" s="379"/>
      <c r="N1318" s="379"/>
    </row>
    <row r="1319" spans="1:14" s="59" customFormat="1" ht="12.75" customHeight="1">
      <c r="A1319" s="119">
        <v>855</v>
      </c>
      <c r="B1319" s="120"/>
      <c r="C1319" s="120"/>
      <c r="D1319" s="120" t="s">
        <v>378</v>
      </c>
      <c r="E1319" s="682">
        <f>E1328+E1350</f>
        <v>4969434.32</v>
      </c>
      <c r="F1319" s="244">
        <f>F1328+F1350</f>
        <v>4971366</v>
      </c>
      <c r="G1319" s="244">
        <f>G1328+G1350+G1321</f>
        <v>5071378</v>
      </c>
      <c r="H1319" s="267">
        <f>H1328+H1350+H1321</f>
        <v>5052886.050000001</v>
      </c>
      <c r="I1319" s="596">
        <f>H1319/G1319*100</f>
        <v>99.63536636393503</v>
      </c>
      <c r="J1319" s="329">
        <v>0</v>
      </c>
      <c r="K1319" s="379"/>
      <c r="L1319" s="379"/>
      <c r="M1319" s="379"/>
      <c r="N1319" s="379"/>
    </row>
    <row r="1320" spans="1:14" s="59" customFormat="1" ht="12.75" customHeight="1">
      <c r="A1320" s="119"/>
      <c r="B1320" s="115"/>
      <c r="C1320" s="120"/>
      <c r="D1320" s="416" t="s">
        <v>185</v>
      </c>
      <c r="E1320" s="682">
        <f>E1351</f>
        <v>5982.36</v>
      </c>
      <c r="F1320" s="244">
        <f>F1351</f>
        <v>0</v>
      </c>
      <c r="G1320" s="244">
        <f>G1351</f>
        <v>0</v>
      </c>
      <c r="H1320" s="267">
        <f>H1351</f>
        <v>0</v>
      </c>
      <c r="I1320" s="596">
        <v>0</v>
      </c>
      <c r="J1320" s="329">
        <v>0</v>
      </c>
      <c r="K1320" s="379"/>
      <c r="L1320" s="379"/>
      <c r="M1320" s="379"/>
      <c r="N1320" s="379"/>
    </row>
    <row r="1321" spans="1:14" s="59" customFormat="1" ht="12.75" customHeight="1">
      <c r="A1321" s="175"/>
      <c r="B1321" s="102">
        <v>85504</v>
      </c>
      <c r="C1321" s="90"/>
      <c r="D1321" s="91" t="s">
        <v>437</v>
      </c>
      <c r="E1321" s="721">
        <v>0</v>
      </c>
      <c r="F1321" s="722">
        <v>0</v>
      </c>
      <c r="G1321" s="722">
        <f>G1322</f>
        <v>44640</v>
      </c>
      <c r="H1321" s="721">
        <f>H1322</f>
        <v>43090</v>
      </c>
      <c r="I1321" s="725">
        <f aca="true" t="shared" si="123" ref="I1321:I1330">H1321/G1321*100</f>
        <v>96.52777777777779</v>
      </c>
      <c r="J1321" s="683">
        <v>0</v>
      </c>
      <c r="K1321" s="379"/>
      <c r="L1321" s="379"/>
      <c r="M1321" s="379"/>
      <c r="N1321" s="379"/>
    </row>
    <row r="1322" spans="1:14" s="59" customFormat="1" ht="12.75" customHeight="1">
      <c r="A1322" s="184"/>
      <c r="B1322" s="185"/>
      <c r="C1322" s="726"/>
      <c r="D1322" s="727" t="s">
        <v>168</v>
      </c>
      <c r="E1322" s="728">
        <v>0</v>
      </c>
      <c r="F1322" s="724">
        <v>0</v>
      </c>
      <c r="G1322" s="724">
        <f>SUM(G1323:G1327)</f>
        <v>44640</v>
      </c>
      <c r="H1322" s="723">
        <f>SUM(H1323:H1327)</f>
        <v>43090</v>
      </c>
      <c r="I1322" s="725">
        <f t="shared" si="123"/>
        <v>96.52777777777779</v>
      </c>
      <c r="J1322" s="684">
        <v>0</v>
      </c>
      <c r="K1322" s="379"/>
      <c r="L1322" s="379"/>
      <c r="M1322" s="379"/>
      <c r="N1322" s="379"/>
    </row>
    <row r="1323" spans="1:14" s="59" customFormat="1" ht="12.75" customHeight="1">
      <c r="A1323" s="184"/>
      <c r="B1323" s="185"/>
      <c r="C1323" s="96">
        <v>3110</v>
      </c>
      <c r="D1323" s="97" t="s">
        <v>70</v>
      </c>
      <c r="E1323" s="723">
        <v>0</v>
      </c>
      <c r="F1323" s="724">
        <v>0</v>
      </c>
      <c r="G1323" s="724">
        <v>43200</v>
      </c>
      <c r="H1323" s="723">
        <v>41700</v>
      </c>
      <c r="I1323" s="725">
        <f t="shared" si="123"/>
        <v>96.52777777777779</v>
      </c>
      <c r="J1323" s="684">
        <v>0</v>
      </c>
      <c r="K1323" s="379"/>
      <c r="L1323" s="379"/>
      <c r="M1323" s="379"/>
      <c r="N1323" s="379"/>
    </row>
    <row r="1324" spans="1:14" s="59" customFormat="1" ht="12.75" customHeight="1">
      <c r="A1324" s="184"/>
      <c r="B1324" s="185"/>
      <c r="C1324" s="96">
        <v>4010</v>
      </c>
      <c r="D1324" s="97" t="s">
        <v>11</v>
      </c>
      <c r="E1324" s="723">
        <v>0</v>
      </c>
      <c r="F1324" s="724">
        <v>0</v>
      </c>
      <c r="G1324" s="724">
        <v>1112</v>
      </c>
      <c r="H1324" s="723">
        <v>1112</v>
      </c>
      <c r="I1324" s="725">
        <f t="shared" si="123"/>
        <v>100</v>
      </c>
      <c r="J1324" s="684">
        <v>0</v>
      </c>
      <c r="K1324" s="379"/>
      <c r="L1324" s="379"/>
      <c r="M1324" s="379"/>
      <c r="N1324" s="379"/>
    </row>
    <row r="1325" spans="1:14" s="59" customFormat="1" ht="12.75" customHeight="1">
      <c r="A1325" s="184"/>
      <c r="B1325" s="185"/>
      <c r="C1325" s="96">
        <v>4110</v>
      </c>
      <c r="D1325" s="97" t="s">
        <v>13</v>
      </c>
      <c r="E1325" s="723">
        <v>0</v>
      </c>
      <c r="F1325" s="724">
        <v>0</v>
      </c>
      <c r="G1325" s="724">
        <v>25</v>
      </c>
      <c r="H1325" s="723">
        <v>0</v>
      </c>
      <c r="I1325" s="725">
        <f t="shared" si="123"/>
        <v>0</v>
      </c>
      <c r="J1325" s="684">
        <v>0</v>
      </c>
      <c r="K1325" s="379"/>
      <c r="L1325" s="379"/>
      <c r="M1325" s="379"/>
      <c r="N1325" s="379"/>
    </row>
    <row r="1326" spans="1:14" s="59" customFormat="1" ht="12.75" customHeight="1">
      <c r="A1326" s="184"/>
      <c r="B1326" s="185"/>
      <c r="C1326" s="96">
        <v>4120</v>
      </c>
      <c r="D1326" s="97" t="s">
        <v>14</v>
      </c>
      <c r="E1326" s="723">
        <v>0</v>
      </c>
      <c r="F1326" s="724">
        <v>0</v>
      </c>
      <c r="G1326" s="724">
        <v>25</v>
      </c>
      <c r="H1326" s="723">
        <v>0</v>
      </c>
      <c r="I1326" s="725">
        <f t="shared" si="123"/>
        <v>0</v>
      </c>
      <c r="J1326" s="684">
        <v>0</v>
      </c>
      <c r="K1326" s="379"/>
      <c r="L1326" s="379"/>
      <c r="M1326" s="379"/>
      <c r="N1326" s="379"/>
    </row>
    <row r="1327" spans="1:14" s="59" customFormat="1" ht="12.75" customHeight="1">
      <c r="A1327" s="184"/>
      <c r="B1327" s="221"/>
      <c r="C1327" s="96">
        <v>4210</v>
      </c>
      <c r="D1327" s="97" t="s">
        <v>7</v>
      </c>
      <c r="E1327" s="723">
        <v>0</v>
      </c>
      <c r="F1327" s="724">
        <v>0</v>
      </c>
      <c r="G1327" s="724">
        <v>278</v>
      </c>
      <c r="H1327" s="723">
        <v>278</v>
      </c>
      <c r="I1327" s="725">
        <f t="shared" si="123"/>
        <v>100</v>
      </c>
      <c r="J1327" s="684">
        <v>0</v>
      </c>
      <c r="K1327" s="379"/>
      <c r="L1327" s="379"/>
      <c r="M1327" s="379"/>
      <c r="N1327" s="379"/>
    </row>
    <row r="1328" spans="1:14" s="59" customFormat="1" ht="12.75" customHeight="1">
      <c r="A1328" s="88"/>
      <c r="B1328" s="89">
        <v>85508</v>
      </c>
      <c r="C1328" s="90"/>
      <c r="D1328" s="91" t="s">
        <v>75</v>
      </c>
      <c r="E1328" s="611">
        <f>E1329+E1340</f>
        <v>2722387.6700000004</v>
      </c>
      <c r="F1328" s="191">
        <f>F1329+F1340</f>
        <v>2669422</v>
      </c>
      <c r="G1328" s="191">
        <f>G1329+G1340</f>
        <v>2610538</v>
      </c>
      <c r="H1328" s="611">
        <f>H1329+H1340</f>
        <v>2594862.8600000003</v>
      </c>
      <c r="I1328" s="540">
        <f t="shared" si="123"/>
        <v>99.39954369559074</v>
      </c>
      <c r="J1328" s="227">
        <f aca="true" t="shared" si="124" ref="J1328:J1354">H1328/E1328*100</f>
        <v>95.31569983932523</v>
      </c>
      <c r="K1328" s="379"/>
      <c r="L1328" s="379"/>
      <c r="M1328" s="379"/>
      <c r="N1328" s="379"/>
    </row>
    <row r="1329" spans="1:14" s="59" customFormat="1" ht="12.75" customHeight="1">
      <c r="A1329" s="88"/>
      <c r="B1329" s="105"/>
      <c r="C1329" s="368"/>
      <c r="D1329" s="124" t="s">
        <v>131</v>
      </c>
      <c r="E1329" s="609">
        <f>SUM(E1330:E1339)</f>
        <v>2688582.8400000003</v>
      </c>
      <c r="F1329" s="257">
        <f>SUM(F1330:F1339)</f>
        <v>2633686</v>
      </c>
      <c r="G1329" s="257">
        <f>SUM(G1330:G1339)</f>
        <v>2572762</v>
      </c>
      <c r="H1329" s="609">
        <f>SUM(H1330:H1339)</f>
        <v>2559336.0500000003</v>
      </c>
      <c r="I1329" s="541">
        <f t="shared" si="123"/>
        <v>99.47815033026764</v>
      </c>
      <c r="J1329" s="254">
        <f t="shared" si="124"/>
        <v>95.19275403840635</v>
      </c>
      <c r="K1329" s="385"/>
      <c r="L1329" s="379"/>
      <c r="M1329" s="379"/>
      <c r="N1329" s="379"/>
    </row>
    <row r="1330" spans="1:14" s="59" customFormat="1" ht="12.75" customHeight="1">
      <c r="A1330" s="88"/>
      <c r="B1330" s="95"/>
      <c r="C1330" s="96">
        <v>3110</v>
      </c>
      <c r="D1330" s="97" t="s">
        <v>70</v>
      </c>
      <c r="E1330" s="606">
        <v>2192458.48</v>
      </c>
      <c r="F1330" s="220">
        <v>2149815</v>
      </c>
      <c r="G1330" s="220">
        <v>2041261</v>
      </c>
      <c r="H1330" s="606">
        <v>2039739.15</v>
      </c>
      <c r="I1330" s="532">
        <f t="shared" si="123"/>
        <v>99.92544559465938</v>
      </c>
      <c r="J1330" s="242">
        <f t="shared" si="124"/>
        <v>93.0343342237432</v>
      </c>
      <c r="K1330" s="385"/>
      <c r="L1330" s="379"/>
      <c r="M1330" s="379"/>
      <c r="N1330" s="379"/>
    </row>
    <row r="1331" spans="1:14" s="59" customFormat="1" ht="12.75" customHeight="1">
      <c r="A1331" s="88"/>
      <c r="B1331" s="95"/>
      <c r="C1331" s="96">
        <v>4010</v>
      </c>
      <c r="D1331" s="97" t="s">
        <v>11</v>
      </c>
      <c r="E1331" s="606">
        <v>77290.48</v>
      </c>
      <c r="F1331" s="220">
        <v>31200</v>
      </c>
      <c r="G1331" s="220">
        <v>41493</v>
      </c>
      <c r="H1331" s="606">
        <v>29588.61</v>
      </c>
      <c r="I1331" s="532">
        <f aca="true" t="shared" si="125" ref="I1331:I1376">H1331/G1331*100</f>
        <v>71.30988359482322</v>
      </c>
      <c r="J1331" s="242">
        <f t="shared" si="124"/>
        <v>38.2823473214295</v>
      </c>
      <c r="K1331" s="385"/>
      <c r="L1331" s="379"/>
      <c r="M1331" s="379"/>
      <c r="N1331" s="379"/>
    </row>
    <row r="1332" spans="1:14" s="59" customFormat="1" ht="12.75" customHeight="1">
      <c r="A1332" s="88"/>
      <c r="B1332" s="95"/>
      <c r="C1332" s="96">
        <v>4040</v>
      </c>
      <c r="D1332" s="97" t="s">
        <v>12</v>
      </c>
      <c r="E1332" s="606">
        <v>4584.74</v>
      </c>
      <c r="F1332" s="220">
        <v>5005</v>
      </c>
      <c r="G1332" s="220">
        <v>4916</v>
      </c>
      <c r="H1332" s="606">
        <v>4916.17</v>
      </c>
      <c r="I1332" s="532">
        <f t="shared" si="125"/>
        <v>100.003458096013</v>
      </c>
      <c r="J1332" s="242">
        <f t="shared" si="124"/>
        <v>107.22898135990265</v>
      </c>
      <c r="K1332" s="385"/>
      <c r="L1332" s="379"/>
      <c r="M1332" s="379"/>
      <c r="N1332" s="379"/>
    </row>
    <row r="1333" spans="1:14" s="59" customFormat="1" ht="12.75" customHeight="1">
      <c r="A1333" s="88"/>
      <c r="B1333" s="95"/>
      <c r="C1333" s="96">
        <v>4110</v>
      </c>
      <c r="D1333" s="97" t="s">
        <v>13</v>
      </c>
      <c r="E1333" s="606">
        <v>35930.43</v>
      </c>
      <c r="F1333" s="220">
        <v>32697</v>
      </c>
      <c r="G1333" s="220">
        <v>26010</v>
      </c>
      <c r="H1333" s="606">
        <v>26009.61</v>
      </c>
      <c r="I1333" s="532">
        <f t="shared" si="125"/>
        <v>99.99850057670126</v>
      </c>
      <c r="J1333" s="242">
        <f t="shared" si="124"/>
        <v>72.3888080382005</v>
      </c>
      <c r="K1333" s="385"/>
      <c r="L1333" s="379"/>
      <c r="M1333" s="379"/>
      <c r="N1333" s="379"/>
    </row>
    <row r="1334" spans="1:14" s="59" customFormat="1" ht="12.75" customHeight="1">
      <c r="A1334" s="88"/>
      <c r="B1334" s="95"/>
      <c r="C1334" s="96">
        <v>4120</v>
      </c>
      <c r="D1334" s="97" t="s">
        <v>14</v>
      </c>
      <c r="E1334" s="606">
        <v>2724.04</v>
      </c>
      <c r="F1334" s="220">
        <v>4604</v>
      </c>
      <c r="G1334" s="220">
        <v>2511</v>
      </c>
      <c r="H1334" s="606">
        <v>2511.2</v>
      </c>
      <c r="I1334" s="532">
        <f t="shared" si="125"/>
        <v>100.0079649542015</v>
      </c>
      <c r="J1334" s="242">
        <f t="shared" si="124"/>
        <v>92.1866051893511</v>
      </c>
      <c r="K1334" s="379"/>
      <c r="L1334" s="379"/>
      <c r="M1334" s="379"/>
      <c r="N1334" s="379"/>
    </row>
    <row r="1335" spans="1:14" s="59" customFormat="1" ht="12.75" customHeight="1">
      <c r="A1335" s="88"/>
      <c r="B1335" s="95"/>
      <c r="C1335" s="96">
        <v>4170</v>
      </c>
      <c r="D1335" s="97" t="s">
        <v>107</v>
      </c>
      <c r="E1335" s="606">
        <v>165609.6</v>
      </c>
      <c r="F1335" s="220">
        <v>199540</v>
      </c>
      <c r="G1335" s="220">
        <v>155826</v>
      </c>
      <c r="H1335" s="606">
        <v>155826.53</v>
      </c>
      <c r="I1335" s="532">
        <f t="shared" si="125"/>
        <v>100.00034012295767</v>
      </c>
      <c r="J1335" s="242">
        <f t="shared" si="124"/>
        <v>94.09269148648387</v>
      </c>
      <c r="K1335" s="379"/>
      <c r="L1335" s="379"/>
      <c r="M1335" s="379"/>
      <c r="N1335" s="379"/>
    </row>
    <row r="1336" spans="1:14" s="59" customFormat="1" ht="12.75" customHeight="1">
      <c r="A1336" s="88"/>
      <c r="B1336" s="95"/>
      <c r="C1336" s="96">
        <v>4210</v>
      </c>
      <c r="D1336" s="97" t="s">
        <v>7</v>
      </c>
      <c r="E1336" s="606">
        <v>3491.84</v>
      </c>
      <c r="F1336" s="220">
        <v>1773</v>
      </c>
      <c r="G1336" s="220">
        <v>5556</v>
      </c>
      <c r="H1336" s="606">
        <v>5556.27</v>
      </c>
      <c r="I1336" s="532">
        <f t="shared" si="125"/>
        <v>100.00485961123111</v>
      </c>
      <c r="J1336" s="242">
        <f t="shared" si="124"/>
        <v>159.1215519611437</v>
      </c>
      <c r="K1336" s="379"/>
      <c r="L1336" s="379"/>
      <c r="M1336" s="379"/>
      <c r="N1336" s="379"/>
    </row>
    <row r="1337" spans="1:14" s="59" customFormat="1" ht="12.75" customHeight="1">
      <c r="A1337" s="88"/>
      <c r="B1337" s="95"/>
      <c r="C1337" s="96">
        <v>4300</v>
      </c>
      <c r="D1337" s="97" t="s">
        <v>10</v>
      </c>
      <c r="E1337" s="606">
        <v>3549.76</v>
      </c>
      <c r="F1337" s="220">
        <v>0</v>
      </c>
      <c r="G1337" s="220">
        <v>52</v>
      </c>
      <c r="H1337" s="606">
        <v>51.66</v>
      </c>
      <c r="I1337" s="532">
        <f t="shared" si="125"/>
        <v>99.34615384615384</v>
      </c>
      <c r="J1337" s="242">
        <f t="shared" si="124"/>
        <v>1.4553096547372215</v>
      </c>
      <c r="K1337" s="379"/>
      <c r="L1337" s="379"/>
      <c r="M1337" s="379"/>
      <c r="N1337" s="379"/>
    </row>
    <row r="1338" spans="1:14" s="59" customFormat="1" ht="12.75" customHeight="1">
      <c r="A1338" s="88"/>
      <c r="B1338" s="95"/>
      <c r="C1338" s="96">
        <v>4330</v>
      </c>
      <c r="D1338" s="97" t="s">
        <v>256</v>
      </c>
      <c r="E1338" s="606"/>
      <c r="F1338" s="220"/>
      <c r="G1338" s="220"/>
      <c r="H1338" s="606"/>
      <c r="I1338" s="532"/>
      <c r="J1338" s="242"/>
      <c r="K1338" s="379"/>
      <c r="L1338" s="379"/>
      <c r="M1338" s="379"/>
      <c r="N1338" s="379"/>
    </row>
    <row r="1339" spans="1:14" s="59" customFormat="1" ht="12.75" customHeight="1">
      <c r="A1339" s="88"/>
      <c r="B1339" s="95"/>
      <c r="C1339" s="96"/>
      <c r="D1339" s="97" t="s">
        <v>257</v>
      </c>
      <c r="E1339" s="606">
        <v>202943.47</v>
      </c>
      <c r="F1339" s="220">
        <v>209052</v>
      </c>
      <c r="G1339" s="220">
        <v>295137</v>
      </c>
      <c r="H1339" s="606">
        <v>295136.85</v>
      </c>
      <c r="I1339" s="532">
        <f t="shared" si="125"/>
        <v>99.99994917614531</v>
      </c>
      <c r="J1339" s="242">
        <f t="shared" si="124"/>
        <v>145.42810862552017</v>
      </c>
      <c r="K1339" s="379"/>
      <c r="L1339" s="379"/>
      <c r="M1339" s="379"/>
      <c r="N1339" s="379"/>
    </row>
    <row r="1340" spans="1:14" s="59" customFormat="1" ht="12.75" customHeight="1">
      <c r="A1340" s="88"/>
      <c r="B1340" s="95"/>
      <c r="C1340" s="96"/>
      <c r="D1340" s="124" t="s">
        <v>104</v>
      </c>
      <c r="E1340" s="609">
        <f>E1343</f>
        <v>33804.83</v>
      </c>
      <c r="F1340" s="257">
        <f>F1343</f>
        <v>35736</v>
      </c>
      <c r="G1340" s="257">
        <f>G1343</f>
        <v>37776</v>
      </c>
      <c r="H1340" s="609">
        <f>H1343</f>
        <v>35526.81</v>
      </c>
      <c r="I1340" s="541">
        <f t="shared" si="125"/>
        <v>94.04598157560355</v>
      </c>
      <c r="J1340" s="242">
        <f t="shared" si="124"/>
        <v>105.09388747110988</v>
      </c>
      <c r="K1340" s="379"/>
      <c r="L1340" s="379"/>
      <c r="M1340" s="379"/>
      <c r="N1340" s="379"/>
    </row>
    <row r="1341" spans="1:14" s="59" customFormat="1" ht="12.75" customHeight="1">
      <c r="A1341" s="88"/>
      <c r="B1341" s="95"/>
      <c r="C1341" s="96">
        <v>2320</v>
      </c>
      <c r="D1341" s="97" t="s">
        <v>105</v>
      </c>
      <c r="E1341" s="167"/>
      <c r="F1341" s="220"/>
      <c r="G1341" s="220"/>
      <c r="H1341" s="606"/>
      <c r="I1341" s="532"/>
      <c r="J1341" s="242"/>
      <c r="K1341" s="379"/>
      <c r="L1341" s="379"/>
      <c r="M1341" s="379"/>
      <c r="N1341" s="379"/>
    </row>
    <row r="1342" spans="1:14" s="59" customFormat="1" ht="12.75" customHeight="1">
      <c r="A1342" s="88"/>
      <c r="B1342" s="95"/>
      <c r="C1342" s="96"/>
      <c r="D1342" s="97" t="s">
        <v>130</v>
      </c>
      <c r="E1342" s="167"/>
      <c r="F1342" s="220"/>
      <c r="G1342" s="220"/>
      <c r="H1342" s="606"/>
      <c r="I1342" s="532"/>
      <c r="J1342" s="242"/>
      <c r="K1342" s="379"/>
      <c r="L1342" s="379"/>
      <c r="M1342" s="379"/>
      <c r="N1342" s="379"/>
    </row>
    <row r="1343" spans="1:14" s="59" customFormat="1" ht="12.75" customHeight="1">
      <c r="A1343" s="129"/>
      <c r="B1343" s="192"/>
      <c r="C1343" s="96"/>
      <c r="D1343" s="97" t="s">
        <v>106</v>
      </c>
      <c r="E1343" s="219">
        <v>33804.83</v>
      </c>
      <c r="F1343" s="99">
        <v>35736</v>
      </c>
      <c r="G1343" s="99">
        <v>37776</v>
      </c>
      <c r="H1343" s="219">
        <v>35526.81</v>
      </c>
      <c r="I1343" s="465">
        <f t="shared" si="125"/>
        <v>94.04598157560355</v>
      </c>
      <c r="J1343" s="242">
        <f t="shared" si="124"/>
        <v>105.09388747110988</v>
      </c>
      <c r="K1343" s="379"/>
      <c r="L1343" s="379"/>
      <c r="M1343" s="379"/>
      <c r="N1343" s="379"/>
    </row>
    <row r="1344" spans="1:14" s="59" customFormat="1" ht="12.75" customHeight="1">
      <c r="A1344" s="128"/>
      <c r="B1344" s="128"/>
      <c r="C1344" s="128"/>
      <c r="D1344" s="128"/>
      <c r="E1344" s="131" t="s">
        <v>489</v>
      </c>
      <c r="F1344" s="130"/>
      <c r="G1344" s="130"/>
      <c r="H1344" s="131"/>
      <c r="I1344" s="307"/>
      <c r="J1344" s="307"/>
      <c r="K1344" s="379"/>
      <c r="L1344" s="379"/>
      <c r="M1344" s="379"/>
      <c r="N1344" s="379"/>
    </row>
    <row r="1345" spans="1:14" s="59" customFormat="1" ht="12.75" customHeight="1">
      <c r="A1345" s="128"/>
      <c r="B1345" s="128"/>
      <c r="C1345" s="128"/>
      <c r="D1345" s="128"/>
      <c r="E1345" s="131"/>
      <c r="F1345" s="130"/>
      <c r="G1345" s="130"/>
      <c r="H1345" s="131"/>
      <c r="I1345" s="307"/>
      <c r="J1345" s="307"/>
      <c r="K1345" s="379"/>
      <c r="L1345" s="379"/>
      <c r="M1345" s="379"/>
      <c r="N1345" s="379"/>
    </row>
    <row r="1346" spans="1:14" s="59" customFormat="1" ht="12.75" customHeight="1">
      <c r="A1346" s="340"/>
      <c r="B1346" s="341"/>
      <c r="C1346" s="340"/>
      <c r="D1346" s="342"/>
      <c r="E1346" s="65" t="s">
        <v>3</v>
      </c>
      <c r="F1346" s="343" t="s">
        <v>97</v>
      </c>
      <c r="G1346" s="344" t="s">
        <v>98</v>
      </c>
      <c r="H1346" s="65" t="s">
        <v>3</v>
      </c>
      <c r="I1346" s="345" t="s">
        <v>273</v>
      </c>
      <c r="J1346" s="346"/>
      <c r="K1346" s="379"/>
      <c r="L1346" s="379"/>
      <c r="M1346" s="379"/>
      <c r="N1346" s="379"/>
    </row>
    <row r="1347" spans="1:14" s="59" customFormat="1" ht="12.75" customHeight="1">
      <c r="A1347" s="347" t="s">
        <v>94</v>
      </c>
      <c r="B1347" s="211" t="s">
        <v>95</v>
      </c>
      <c r="C1347" s="347" t="s">
        <v>4</v>
      </c>
      <c r="D1347" s="348" t="s">
        <v>96</v>
      </c>
      <c r="E1347" s="69" t="s">
        <v>357</v>
      </c>
      <c r="F1347" s="349" t="s">
        <v>99</v>
      </c>
      <c r="G1347" s="350" t="s">
        <v>100</v>
      </c>
      <c r="H1347" s="69" t="s">
        <v>407</v>
      </c>
      <c r="I1347" s="351"/>
      <c r="J1347" s="352"/>
      <c r="K1347" s="379"/>
      <c r="L1347" s="379"/>
      <c r="M1347" s="379"/>
      <c r="N1347" s="379"/>
    </row>
    <row r="1348" spans="1:14" s="59" customFormat="1" ht="12.75" customHeight="1">
      <c r="A1348" s="353"/>
      <c r="B1348" s="354"/>
      <c r="C1348" s="353"/>
      <c r="D1348" s="355"/>
      <c r="E1348" s="73"/>
      <c r="F1348" s="356" t="s">
        <v>407</v>
      </c>
      <c r="G1348" s="357" t="s">
        <v>101</v>
      </c>
      <c r="H1348" s="73"/>
      <c r="I1348" s="358" t="s">
        <v>102</v>
      </c>
      <c r="J1348" s="359" t="s">
        <v>103</v>
      </c>
      <c r="K1348" s="379"/>
      <c r="L1348" s="379"/>
      <c r="M1348" s="379"/>
      <c r="N1348" s="379"/>
    </row>
    <row r="1349" spans="1:14" s="59" customFormat="1" ht="12.75" customHeight="1">
      <c r="A1349" s="74">
        <v>1</v>
      </c>
      <c r="B1349" s="74">
        <v>2</v>
      </c>
      <c r="C1349" s="75">
        <v>3</v>
      </c>
      <c r="D1349" s="75">
        <v>4</v>
      </c>
      <c r="E1349" s="360">
        <v>5</v>
      </c>
      <c r="F1349" s="360">
        <v>6</v>
      </c>
      <c r="G1349" s="360">
        <v>7</v>
      </c>
      <c r="H1349" s="361">
        <v>8</v>
      </c>
      <c r="I1349" s="362">
        <v>9</v>
      </c>
      <c r="J1349" s="363">
        <v>10</v>
      </c>
      <c r="K1349" s="379"/>
      <c r="L1349" s="379"/>
      <c r="M1349" s="379"/>
      <c r="N1349" s="379"/>
    </row>
    <row r="1350" spans="1:14" s="59" customFormat="1" ht="12.75" customHeight="1">
      <c r="A1350" s="138"/>
      <c r="B1350" s="123">
        <v>85510</v>
      </c>
      <c r="C1350" s="319"/>
      <c r="D1350" s="171" t="s">
        <v>400</v>
      </c>
      <c r="E1350" s="630">
        <f>E1352+E1374</f>
        <v>2247046.6500000004</v>
      </c>
      <c r="F1350" s="337">
        <f>F1352+F1374</f>
        <v>2301944</v>
      </c>
      <c r="G1350" s="337">
        <f>G1352+G1374</f>
        <v>2416200</v>
      </c>
      <c r="H1350" s="630">
        <f>H1352+H1374</f>
        <v>2414933.19</v>
      </c>
      <c r="I1350" s="756">
        <f t="shared" si="125"/>
        <v>99.94757015147752</v>
      </c>
      <c r="J1350" s="536">
        <f t="shared" si="124"/>
        <v>107.47143100033101</v>
      </c>
      <c r="K1350" s="379"/>
      <c r="L1350" s="379"/>
      <c r="M1350" s="379"/>
      <c r="N1350" s="379"/>
    </row>
    <row r="1351" spans="1:14" s="59" customFormat="1" ht="12.75" customHeight="1">
      <c r="A1351" s="141"/>
      <c r="B1351" s="101"/>
      <c r="C1351" s="90"/>
      <c r="D1351" s="177" t="s">
        <v>185</v>
      </c>
      <c r="E1351" s="614">
        <f>E1373</f>
        <v>5982.36</v>
      </c>
      <c r="F1351" s="613">
        <f>F1373</f>
        <v>0</v>
      </c>
      <c r="G1351" s="613">
        <f>G1373</f>
        <v>0</v>
      </c>
      <c r="H1351" s="614">
        <f>H1373</f>
        <v>0</v>
      </c>
      <c r="I1351" s="615">
        <v>0</v>
      </c>
      <c r="J1351" s="242">
        <f t="shared" si="124"/>
        <v>0</v>
      </c>
      <c r="K1351" s="379"/>
      <c r="L1351" s="379"/>
      <c r="M1351" s="379"/>
      <c r="N1351" s="379"/>
    </row>
    <row r="1352" spans="1:14" s="59" customFormat="1" ht="12.75" customHeight="1">
      <c r="A1352" s="141"/>
      <c r="B1352" s="393"/>
      <c r="C1352" s="391"/>
      <c r="D1352" s="124" t="s">
        <v>401</v>
      </c>
      <c r="E1352" s="165">
        <f>SUM(E1355:E1373)+E1353+E1354</f>
        <v>1552304.0000000002</v>
      </c>
      <c r="F1352" s="257">
        <f>SUM(F1355:F1373)+F1353+F1354</f>
        <v>1614020</v>
      </c>
      <c r="G1352" s="257">
        <f>SUM(G1355:G1373)+G1353+G1354</f>
        <v>1622698</v>
      </c>
      <c r="H1352" s="609">
        <f>SUM(H1355:H1373)+H1353+H1354</f>
        <v>1621431</v>
      </c>
      <c r="I1352" s="541">
        <f t="shared" si="125"/>
        <v>99.92192016012838</v>
      </c>
      <c r="J1352" s="242">
        <f t="shared" si="124"/>
        <v>104.45318700460733</v>
      </c>
      <c r="K1352" s="379"/>
      <c r="L1352" s="379"/>
      <c r="M1352" s="379"/>
      <c r="N1352" s="379"/>
    </row>
    <row r="1353" spans="1:14" s="59" customFormat="1" ht="12.75" customHeight="1">
      <c r="A1353" s="141"/>
      <c r="B1353" s="88"/>
      <c r="C1353" s="96">
        <v>3020</v>
      </c>
      <c r="D1353" s="97" t="s">
        <v>154</v>
      </c>
      <c r="E1353" s="606">
        <v>832.18</v>
      </c>
      <c r="F1353" s="220">
        <v>760</v>
      </c>
      <c r="G1353" s="220">
        <v>746</v>
      </c>
      <c r="H1353" s="606">
        <v>745.98</v>
      </c>
      <c r="I1353" s="532">
        <f t="shared" si="125"/>
        <v>99.99731903485255</v>
      </c>
      <c r="J1353" s="242">
        <f t="shared" si="124"/>
        <v>89.64166406306329</v>
      </c>
      <c r="K1353" s="379"/>
      <c r="L1353" s="379"/>
      <c r="M1353" s="379"/>
      <c r="N1353" s="379"/>
    </row>
    <row r="1354" spans="1:14" s="59" customFormat="1" ht="12.75" customHeight="1">
      <c r="A1354" s="141"/>
      <c r="B1354" s="88"/>
      <c r="C1354" s="96">
        <v>3110</v>
      </c>
      <c r="D1354" s="97" t="s">
        <v>70</v>
      </c>
      <c r="E1354" s="219">
        <v>12043</v>
      </c>
      <c r="F1354" s="99">
        <v>12420</v>
      </c>
      <c r="G1354" s="99">
        <v>12420</v>
      </c>
      <c r="H1354" s="219">
        <v>12420</v>
      </c>
      <c r="I1354" s="465">
        <f t="shared" si="125"/>
        <v>100</v>
      </c>
      <c r="J1354" s="242">
        <f t="shared" si="124"/>
        <v>103.13044922361539</v>
      </c>
      <c r="K1354" s="379"/>
      <c r="L1354" s="379"/>
      <c r="M1354" s="379"/>
      <c r="N1354" s="379"/>
    </row>
    <row r="1355" spans="1:14" s="59" customFormat="1" ht="12.75" customHeight="1">
      <c r="A1355" s="141"/>
      <c r="B1355" s="88"/>
      <c r="C1355" s="96">
        <v>4010</v>
      </c>
      <c r="D1355" s="97" t="s">
        <v>11</v>
      </c>
      <c r="E1355" s="606">
        <v>922400</v>
      </c>
      <c r="F1355" s="220">
        <v>983043</v>
      </c>
      <c r="G1355" s="220">
        <v>983043</v>
      </c>
      <c r="H1355" s="606">
        <v>983043</v>
      </c>
      <c r="I1355" s="532">
        <f t="shared" si="125"/>
        <v>100</v>
      </c>
      <c r="J1355" s="242">
        <f aca="true" t="shared" si="126" ref="J1355:J1376">H1355/E1355*100</f>
        <v>106.57447961838682</v>
      </c>
      <c r="K1355" s="398"/>
      <c r="L1355" s="379"/>
      <c r="M1355" s="379"/>
      <c r="N1355" s="379"/>
    </row>
    <row r="1356" spans="1:14" s="59" customFormat="1" ht="12.75" customHeight="1">
      <c r="A1356" s="141"/>
      <c r="B1356" s="88"/>
      <c r="C1356" s="96">
        <v>4040</v>
      </c>
      <c r="D1356" s="97" t="s">
        <v>12</v>
      </c>
      <c r="E1356" s="606">
        <v>73183.71</v>
      </c>
      <c r="F1356" s="220">
        <v>72384</v>
      </c>
      <c r="G1356" s="220">
        <v>71896</v>
      </c>
      <c r="H1356" s="606">
        <v>71895.76</v>
      </c>
      <c r="I1356" s="532">
        <f t="shared" si="125"/>
        <v>99.9996661844887</v>
      </c>
      <c r="J1356" s="242">
        <f t="shared" si="126"/>
        <v>98.2401138176788</v>
      </c>
      <c r="K1356" s="398"/>
      <c r="L1356" s="379"/>
      <c r="M1356" s="379"/>
      <c r="N1356" s="379"/>
    </row>
    <row r="1357" spans="1:14" s="59" customFormat="1" ht="12.75" customHeight="1">
      <c r="A1357" s="141"/>
      <c r="B1357" s="347"/>
      <c r="C1357" s="96">
        <v>4110</v>
      </c>
      <c r="D1357" s="97" t="s">
        <v>13</v>
      </c>
      <c r="E1357" s="606">
        <v>168619.79</v>
      </c>
      <c r="F1357" s="220">
        <v>174789</v>
      </c>
      <c r="G1357" s="220">
        <v>173289</v>
      </c>
      <c r="H1357" s="606">
        <v>173288.75</v>
      </c>
      <c r="I1357" s="532">
        <f t="shared" si="125"/>
        <v>99.99985573233154</v>
      </c>
      <c r="J1357" s="242">
        <f t="shared" si="126"/>
        <v>102.76892765671218</v>
      </c>
      <c r="K1357" s="379"/>
      <c r="L1357" s="379"/>
      <c r="M1357" s="379"/>
      <c r="N1357" s="379"/>
    </row>
    <row r="1358" spans="1:14" s="59" customFormat="1" ht="12.75" customHeight="1">
      <c r="A1358" s="141"/>
      <c r="B1358" s="347"/>
      <c r="C1358" s="96">
        <v>4120</v>
      </c>
      <c r="D1358" s="97" t="s">
        <v>14</v>
      </c>
      <c r="E1358" s="606">
        <v>14740.52</v>
      </c>
      <c r="F1358" s="220">
        <v>14374</v>
      </c>
      <c r="G1358" s="220">
        <v>14476</v>
      </c>
      <c r="H1358" s="606">
        <v>14475.66</v>
      </c>
      <c r="I1358" s="532">
        <f t="shared" si="125"/>
        <v>99.99765128488532</v>
      </c>
      <c r="J1358" s="242">
        <f t="shared" si="126"/>
        <v>98.20318414818473</v>
      </c>
      <c r="K1358" s="385"/>
      <c r="L1358" s="379"/>
      <c r="M1358" s="379"/>
      <c r="N1358" s="379"/>
    </row>
    <row r="1359" spans="1:14" s="59" customFormat="1" ht="12.75" customHeight="1">
      <c r="A1359" s="141"/>
      <c r="B1359" s="88"/>
      <c r="C1359" s="96">
        <v>4210</v>
      </c>
      <c r="D1359" s="97" t="s">
        <v>7</v>
      </c>
      <c r="E1359" s="606">
        <v>64973.5</v>
      </c>
      <c r="F1359" s="220">
        <v>65000</v>
      </c>
      <c r="G1359" s="220">
        <v>70334</v>
      </c>
      <c r="H1359" s="606">
        <v>70334.05</v>
      </c>
      <c r="I1359" s="532">
        <f t="shared" si="125"/>
        <v>100.00007108937356</v>
      </c>
      <c r="J1359" s="242">
        <f t="shared" si="126"/>
        <v>108.25036360977937</v>
      </c>
      <c r="K1359" s="398"/>
      <c r="L1359" s="379"/>
      <c r="M1359" s="379"/>
      <c r="N1359" s="379"/>
    </row>
    <row r="1360" spans="1:14" s="59" customFormat="1" ht="12.75" customHeight="1">
      <c r="A1360" s="141"/>
      <c r="B1360" s="88"/>
      <c r="C1360" s="96">
        <v>4220</v>
      </c>
      <c r="D1360" s="97" t="s">
        <v>49</v>
      </c>
      <c r="E1360" s="606">
        <v>101428.01</v>
      </c>
      <c r="F1360" s="220">
        <v>104265</v>
      </c>
      <c r="G1360" s="220">
        <v>104400</v>
      </c>
      <c r="H1360" s="606">
        <v>104400.01</v>
      </c>
      <c r="I1360" s="532">
        <f t="shared" si="125"/>
        <v>100.00000957854405</v>
      </c>
      <c r="J1360" s="242">
        <f t="shared" si="126"/>
        <v>102.93015706410881</v>
      </c>
      <c r="K1360" s="385"/>
      <c r="L1360" s="379"/>
      <c r="M1360" s="379"/>
      <c r="N1360" s="379"/>
    </row>
    <row r="1361" spans="1:14" s="59" customFormat="1" ht="12.75" customHeight="1">
      <c r="A1361" s="141"/>
      <c r="B1361" s="88"/>
      <c r="C1361" s="96">
        <v>4230</v>
      </c>
      <c r="D1361" s="97" t="s">
        <v>89</v>
      </c>
      <c r="E1361" s="606">
        <v>4943.78</v>
      </c>
      <c r="F1361" s="220">
        <v>4800</v>
      </c>
      <c r="G1361" s="220">
        <v>5121</v>
      </c>
      <c r="H1361" s="606">
        <v>5120.78</v>
      </c>
      <c r="I1361" s="532">
        <f>H1361/G1361*100</f>
        <v>99.99570396406952</v>
      </c>
      <c r="J1361" s="242">
        <f t="shared" si="126"/>
        <v>103.58025640299529</v>
      </c>
      <c r="K1361" s="379"/>
      <c r="L1361" s="379"/>
      <c r="M1361" s="379"/>
      <c r="N1361" s="379"/>
    </row>
    <row r="1362" spans="1:14" s="59" customFormat="1" ht="12.75" customHeight="1">
      <c r="A1362" s="141"/>
      <c r="B1362" s="88"/>
      <c r="C1362" s="96">
        <v>4240</v>
      </c>
      <c r="D1362" s="97" t="s">
        <v>58</v>
      </c>
      <c r="E1362" s="606">
        <v>1368.72</v>
      </c>
      <c r="F1362" s="220">
        <v>1500</v>
      </c>
      <c r="G1362" s="220">
        <v>1649</v>
      </c>
      <c r="H1362" s="606">
        <v>1648.72</v>
      </c>
      <c r="I1362" s="532">
        <f t="shared" si="125"/>
        <v>99.98302001212856</v>
      </c>
      <c r="J1362" s="242">
        <f t="shared" si="126"/>
        <v>120.45706937868958</v>
      </c>
      <c r="K1362" s="379"/>
      <c r="L1362" s="379"/>
      <c r="M1362" s="379"/>
      <c r="N1362" s="379"/>
    </row>
    <row r="1363" spans="1:14" s="59" customFormat="1" ht="12.75" customHeight="1">
      <c r="A1363" s="141"/>
      <c r="B1363" s="88"/>
      <c r="C1363" s="96">
        <v>4260</v>
      </c>
      <c r="D1363" s="97" t="s">
        <v>15</v>
      </c>
      <c r="E1363" s="606">
        <v>64588.31</v>
      </c>
      <c r="F1363" s="220">
        <v>69138</v>
      </c>
      <c r="G1363" s="220">
        <v>77346</v>
      </c>
      <c r="H1363" s="606">
        <v>76081.19</v>
      </c>
      <c r="I1363" s="532">
        <f t="shared" si="125"/>
        <v>98.36473767227783</v>
      </c>
      <c r="J1363" s="242">
        <f t="shared" si="126"/>
        <v>117.79405592126501</v>
      </c>
      <c r="K1363" s="379"/>
      <c r="L1363" s="379"/>
      <c r="M1363" s="379"/>
      <c r="N1363" s="379"/>
    </row>
    <row r="1364" spans="1:14" s="59" customFormat="1" ht="12.75" customHeight="1">
      <c r="A1364" s="141"/>
      <c r="B1364" s="88"/>
      <c r="C1364" s="96">
        <v>4270</v>
      </c>
      <c r="D1364" s="97" t="s">
        <v>27</v>
      </c>
      <c r="E1364" s="606">
        <v>15948.99</v>
      </c>
      <c r="F1364" s="220">
        <v>1220</v>
      </c>
      <c r="G1364" s="220">
        <v>4714</v>
      </c>
      <c r="H1364" s="606">
        <v>4713.9</v>
      </c>
      <c r="I1364" s="532">
        <f t="shared" si="125"/>
        <v>99.99787865931268</v>
      </c>
      <c r="J1364" s="242">
        <f t="shared" si="126"/>
        <v>29.556103552638756</v>
      </c>
      <c r="K1364" s="379"/>
      <c r="L1364" s="379"/>
      <c r="M1364" s="379"/>
      <c r="N1364" s="379"/>
    </row>
    <row r="1365" spans="1:14" s="59" customFormat="1" ht="12.75" customHeight="1">
      <c r="A1365" s="141"/>
      <c r="B1365" s="88"/>
      <c r="C1365" s="96">
        <v>4280</v>
      </c>
      <c r="D1365" s="97" t="s">
        <v>87</v>
      </c>
      <c r="E1365" s="606">
        <v>630</v>
      </c>
      <c r="F1365" s="220">
        <v>831</v>
      </c>
      <c r="G1365" s="220">
        <v>670</v>
      </c>
      <c r="H1365" s="606">
        <v>670</v>
      </c>
      <c r="I1365" s="532">
        <f t="shared" si="125"/>
        <v>100</v>
      </c>
      <c r="J1365" s="242">
        <f t="shared" si="126"/>
        <v>106.34920634920636</v>
      </c>
      <c r="K1365" s="379"/>
      <c r="L1365" s="379"/>
      <c r="M1365" s="379"/>
      <c r="N1365" s="379"/>
    </row>
    <row r="1366" spans="1:14" s="59" customFormat="1" ht="12.75" customHeight="1">
      <c r="A1366" s="141"/>
      <c r="B1366" s="88"/>
      <c r="C1366" s="96">
        <v>4300</v>
      </c>
      <c r="D1366" s="97" t="s">
        <v>10</v>
      </c>
      <c r="E1366" s="606">
        <v>54279.87</v>
      </c>
      <c r="F1366" s="220">
        <v>62300</v>
      </c>
      <c r="G1366" s="220">
        <v>55758</v>
      </c>
      <c r="H1366" s="606">
        <v>55758.02</v>
      </c>
      <c r="I1366" s="532">
        <f t="shared" si="125"/>
        <v>100.00003586929229</v>
      </c>
      <c r="J1366" s="242">
        <f t="shared" si="126"/>
        <v>102.72320106883083</v>
      </c>
      <c r="K1366" s="379"/>
      <c r="L1366" s="379"/>
      <c r="M1366" s="379"/>
      <c r="N1366" s="379"/>
    </row>
    <row r="1367" spans="1:14" s="59" customFormat="1" ht="12.75" customHeight="1">
      <c r="A1367" s="141"/>
      <c r="B1367" s="88"/>
      <c r="C1367" s="96">
        <v>4360</v>
      </c>
      <c r="D1367" s="97" t="s">
        <v>333</v>
      </c>
      <c r="E1367" s="606">
        <v>3263.15</v>
      </c>
      <c r="F1367" s="220">
        <v>3300</v>
      </c>
      <c r="G1367" s="220">
        <v>3067</v>
      </c>
      <c r="H1367" s="606">
        <v>3066.6</v>
      </c>
      <c r="I1367" s="532">
        <f t="shared" si="125"/>
        <v>99.98695793935441</v>
      </c>
      <c r="J1367" s="242">
        <f t="shared" si="126"/>
        <v>93.97667897583622</v>
      </c>
      <c r="K1367" s="379"/>
      <c r="L1367" s="379"/>
      <c r="M1367" s="379"/>
      <c r="N1367" s="379"/>
    </row>
    <row r="1368" spans="1:14" s="59" customFormat="1" ht="12.75" customHeight="1">
      <c r="A1368" s="141"/>
      <c r="B1368" s="88"/>
      <c r="C1368" s="96">
        <v>4410</v>
      </c>
      <c r="D1368" s="97" t="s">
        <v>16</v>
      </c>
      <c r="E1368" s="606">
        <v>2426.1</v>
      </c>
      <c r="F1368" s="220">
        <v>2800</v>
      </c>
      <c r="G1368" s="220">
        <v>3315</v>
      </c>
      <c r="H1368" s="606">
        <v>3315.36</v>
      </c>
      <c r="I1368" s="532">
        <f t="shared" si="125"/>
        <v>100.01085972850679</v>
      </c>
      <c r="J1368" s="242">
        <f t="shared" si="126"/>
        <v>136.65388895758625</v>
      </c>
      <c r="K1368" s="379"/>
      <c r="L1368" s="379"/>
      <c r="M1368" s="379"/>
      <c r="N1368" s="379"/>
    </row>
    <row r="1369" spans="1:14" s="59" customFormat="1" ht="12.75" customHeight="1">
      <c r="A1369" s="141"/>
      <c r="B1369" s="88"/>
      <c r="C1369" s="96">
        <v>4430</v>
      </c>
      <c r="D1369" s="97" t="s">
        <v>28</v>
      </c>
      <c r="E1369" s="606">
        <v>2367.79</v>
      </c>
      <c r="F1369" s="220">
        <v>3200</v>
      </c>
      <c r="G1369" s="220">
        <v>2825</v>
      </c>
      <c r="H1369" s="606">
        <v>2824.5</v>
      </c>
      <c r="I1369" s="532">
        <f t="shared" si="125"/>
        <v>99.98230088495575</v>
      </c>
      <c r="J1369" s="242">
        <f t="shared" si="126"/>
        <v>119.28845041156522</v>
      </c>
      <c r="K1369" s="379"/>
      <c r="L1369" s="379"/>
      <c r="M1369" s="379"/>
      <c r="N1369" s="379"/>
    </row>
    <row r="1370" spans="1:14" s="59" customFormat="1" ht="12.75" customHeight="1">
      <c r="A1370" s="141"/>
      <c r="B1370" s="88"/>
      <c r="C1370" s="192">
        <v>4440</v>
      </c>
      <c r="D1370" s="97" t="s">
        <v>17</v>
      </c>
      <c r="E1370" s="606">
        <v>30203</v>
      </c>
      <c r="F1370" s="220">
        <v>30234</v>
      </c>
      <c r="G1370" s="220">
        <v>29904</v>
      </c>
      <c r="H1370" s="606">
        <v>29903.5</v>
      </c>
      <c r="I1370" s="532">
        <f t="shared" si="125"/>
        <v>99.99832798287855</v>
      </c>
      <c r="J1370" s="242">
        <f t="shared" si="126"/>
        <v>99.00837665132602</v>
      </c>
      <c r="K1370" s="379"/>
      <c r="L1370" s="379"/>
      <c r="M1370" s="379"/>
      <c r="N1370" s="379"/>
    </row>
    <row r="1371" spans="1:14" s="59" customFormat="1" ht="12.75" customHeight="1">
      <c r="A1371" s="141"/>
      <c r="B1371" s="88"/>
      <c r="C1371" s="96">
        <v>4520</v>
      </c>
      <c r="D1371" s="97" t="s">
        <v>73</v>
      </c>
      <c r="E1371" s="606">
        <v>4861.22</v>
      </c>
      <c r="F1371" s="220">
        <v>4862</v>
      </c>
      <c r="G1371" s="220">
        <v>4861</v>
      </c>
      <c r="H1371" s="606">
        <v>4861.22</v>
      </c>
      <c r="I1371" s="532">
        <f t="shared" si="125"/>
        <v>100.00452581773298</v>
      </c>
      <c r="J1371" s="242">
        <f t="shared" si="126"/>
        <v>100</v>
      </c>
      <c r="K1371" s="379"/>
      <c r="L1371" s="379"/>
      <c r="M1371" s="379"/>
      <c r="N1371" s="379"/>
    </row>
    <row r="1372" spans="1:14" s="59" customFormat="1" ht="12.75" customHeight="1">
      <c r="A1372" s="141"/>
      <c r="B1372" s="88"/>
      <c r="C1372" s="96">
        <v>4700</v>
      </c>
      <c r="D1372" s="97" t="s">
        <v>136</v>
      </c>
      <c r="E1372" s="606">
        <v>3220</v>
      </c>
      <c r="F1372" s="220">
        <v>2800</v>
      </c>
      <c r="G1372" s="220">
        <v>2864</v>
      </c>
      <c r="H1372" s="606">
        <v>2864</v>
      </c>
      <c r="I1372" s="532">
        <f t="shared" si="125"/>
        <v>100</v>
      </c>
      <c r="J1372" s="242">
        <f t="shared" si="126"/>
        <v>88.94409937888199</v>
      </c>
      <c r="K1372" s="379"/>
      <c r="L1372" s="379"/>
      <c r="M1372" s="379"/>
      <c r="N1372" s="379"/>
    </row>
    <row r="1373" spans="1:14" s="59" customFormat="1" ht="12.75" customHeight="1">
      <c r="A1373" s="141"/>
      <c r="B1373" s="88"/>
      <c r="C1373" s="96">
        <v>6060</v>
      </c>
      <c r="D1373" s="97" t="s">
        <v>386</v>
      </c>
      <c r="E1373" s="606">
        <v>5982.36</v>
      </c>
      <c r="F1373" s="220">
        <v>0</v>
      </c>
      <c r="G1373" s="220">
        <v>0</v>
      </c>
      <c r="H1373" s="606">
        <v>0</v>
      </c>
      <c r="I1373" s="532">
        <v>0</v>
      </c>
      <c r="J1373" s="242">
        <f t="shared" si="126"/>
        <v>0</v>
      </c>
      <c r="K1373" s="379"/>
      <c r="L1373" s="379"/>
      <c r="M1373" s="379"/>
      <c r="N1373" s="379"/>
    </row>
    <row r="1374" spans="1:14" s="59" customFormat="1" ht="12.75" customHeight="1">
      <c r="A1374" s="141"/>
      <c r="B1374" s="88"/>
      <c r="C1374" s="391"/>
      <c r="D1374" s="124" t="s">
        <v>120</v>
      </c>
      <c r="E1374" s="165">
        <f>E1375+E1376</f>
        <v>694742.6499999999</v>
      </c>
      <c r="F1374" s="257">
        <f>F1375+F1376</f>
        <v>687924</v>
      </c>
      <c r="G1374" s="257">
        <f>G1375+G1376</f>
        <v>793502</v>
      </c>
      <c r="H1374" s="609">
        <f>H1375+H1376</f>
        <v>793502.1900000001</v>
      </c>
      <c r="I1374" s="541">
        <f t="shared" si="125"/>
        <v>100.00002394448913</v>
      </c>
      <c r="J1374" s="242">
        <f t="shared" si="126"/>
        <v>114.2152694958342</v>
      </c>
      <c r="K1374" s="379"/>
      <c r="L1374" s="379"/>
      <c r="M1374" s="379"/>
      <c r="N1374" s="379"/>
    </row>
    <row r="1375" spans="1:14" s="59" customFormat="1" ht="12.75" customHeight="1">
      <c r="A1375" s="141"/>
      <c r="B1375" s="88"/>
      <c r="C1375" s="96">
        <v>3110</v>
      </c>
      <c r="D1375" s="97" t="s">
        <v>70</v>
      </c>
      <c r="E1375" s="606">
        <v>118154.93</v>
      </c>
      <c r="F1375" s="220">
        <v>105000</v>
      </c>
      <c r="G1375" s="220">
        <v>127235</v>
      </c>
      <c r="H1375" s="606">
        <v>127235.38</v>
      </c>
      <c r="I1375" s="532">
        <f t="shared" si="125"/>
        <v>100.00029865995992</v>
      </c>
      <c r="J1375" s="242">
        <f t="shared" si="126"/>
        <v>107.685206194951</v>
      </c>
      <c r="K1375" s="379"/>
      <c r="L1375" s="379"/>
      <c r="M1375" s="379"/>
      <c r="N1375" s="379"/>
    </row>
    <row r="1376" spans="1:14" s="59" customFormat="1" ht="12.75" customHeight="1">
      <c r="A1376" s="388"/>
      <c r="B1376" s="129"/>
      <c r="C1376" s="96">
        <v>4330</v>
      </c>
      <c r="D1376" s="97" t="s">
        <v>313</v>
      </c>
      <c r="E1376" s="219">
        <v>576587.72</v>
      </c>
      <c r="F1376" s="99">
        <v>582924</v>
      </c>
      <c r="G1376" s="99">
        <v>666267</v>
      </c>
      <c r="H1376" s="219">
        <v>666266.81</v>
      </c>
      <c r="I1376" s="465">
        <f t="shared" si="125"/>
        <v>99.999971482904</v>
      </c>
      <c r="J1376" s="242">
        <f t="shared" si="126"/>
        <v>115.5534165729371</v>
      </c>
      <c r="K1376" s="379"/>
      <c r="L1376" s="379"/>
      <c r="M1376" s="379"/>
      <c r="N1376" s="379"/>
    </row>
    <row r="1377" spans="1:14" s="59" customFormat="1" ht="12.75" customHeight="1">
      <c r="A1377" s="119">
        <v>900</v>
      </c>
      <c r="B1377" s="119"/>
      <c r="C1377" s="115"/>
      <c r="D1377" s="386" t="s">
        <v>190</v>
      </c>
      <c r="E1377" s="136"/>
      <c r="F1377" s="245"/>
      <c r="G1377" s="244"/>
      <c r="H1377" s="267"/>
      <c r="I1377" s="329"/>
      <c r="J1377" s="329">
        <v>0</v>
      </c>
      <c r="K1377" s="379"/>
      <c r="L1377" s="379"/>
      <c r="M1377" s="379"/>
      <c r="N1377" s="379"/>
    </row>
    <row r="1378" spans="1:14" s="59" customFormat="1" ht="12.75" customHeight="1">
      <c r="A1378" s="119"/>
      <c r="B1378" s="119"/>
      <c r="C1378" s="381"/>
      <c r="D1378" s="188" t="s">
        <v>191</v>
      </c>
      <c r="E1378" s="268">
        <f>E1382+E1393</f>
        <v>110150.13</v>
      </c>
      <c r="F1378" s="246">
        <f>F1382+F1393</f>
        <v>140700</v>
      </c>
      <c r="G1378" s="189">
        <f>G1382+G1393</f>
        <v>295256</v>
      </c>
      <c r="H1378" s="269">
        <f>H1382+H1393</f>
        <v>209272.55000000002</v>
      </c>
      <c r="I1378" s="247">
        <f>H1378/G1378*100</f>
        <v>70.87833947489636</v>
      </c>
      <c r="J1378" s="247">
        <f>H1378/E1378*100</f>
        <v>189.98847300497968</v>
      </c>
      <c r="K1378" s="379"/>
      <c r="L1378" s="379"/>
      <c r="M1378" s="379"/>
      <c r="N1378" s="379"/>
    </row>
    <row r="1379" spans="1:14" s="59" customFormat="1" ht="12.75" customHeight="1">
      <c r="A1379" s="187"/>
      <c r="B1379" s="119"/>
      <c r="C1379" s="120"/>
      <c r="D1379" s="424" t="s">
        <v>185</v>
      </c>
      <c r="E1379" s="268">
        <f>E1383+E1394</f>
        <v>0</v>
      </c>
      <c r="F1379" s="270">
        <f>F1383+F1394</f>
        <v>0</v>
      </c>
      <c r="G1379" s="271">
        <f>G1394</f>
        <v>0</v>
      </c>
      <c r="H1379" s="272">
        <f>H1383+H1394</f>
        <v>0</v>
      </c>
      <c r="I1379" s="544">
        <v>0</v>
      </c>
      <c r="J1379" s="247">
        <v>0</v>
      </c>
      <c r="K1379" s="379"/>
      <c r="L1379" s="379"/>
      <c r="M1379" s="379"/>
      <c r="N1379" s="379"/>
    </row>
    <row r="1380" spans="1:14" s="59" customFormat="1" ht="12.75" customHeight="1">
      <c r="A1380" s="138"/>
      <c r="B1380" s="123">
        <v>90019</v>
      </c>
      <c r="C1380" s="90"/>
      <c r="D1380" s="91" t="s">
        <v>244</v>
      </c>
      <c r="E1380" s="94"/>
      <c r="F1380" s="93"/>
      <c r="G1380" s="93"/>
      <c r="H1380" s="94"/>
      <c r="I1380" s="464"/>
      <c r="J1380" s="227"/>
      <c r="K1380" s="379"/>
      <c r="L1380" s="379"/>
      <c r="M1380" s="379"/>
      <c r="N1380" s="379"/>
    </row>
    <row r="1381" spans="1:14" s="59" customFormat="1" ht="12.75" customHeight="1">
      <c r="A1381" s="141"/>
      <c r="B1381" s="101"/>
      <c r="C1381" s="90"/>
      <c r="D1381" s="91" t="s">
        <v>192</v>
      </c>
      <c r="E1381" s="94"/>
      <c r="F1381" s="93"/>
      <c r="G1381" s="93"/>
      <c r="H1381" s="94"/>
      <c r="I1381" s="464"/>
      <c r="J1381" s="227"/>
      <c r="K1381" s="379"/>
      <c r="L1381" s="379"/>
      <c r="M1381" s="379"/>
      <c r="N1381" s="379"/>
    </row>
    <row r="1382" spans="1:14" s="59" customFormat="1" ht="12.75" customHeight="1">
      <c r="A1382" s="141"/>
      <c r="B1382" s="88"/>
      <c r="C1382" s="96"/>
      <c r="D1382" s="91" t="s">
        <v>193</v>
      </c>
      <c r="E1382" s="94">
        <f>SUM(E1385:E1390)+E1392</f>
        <v>61665.01</v>
      </c>
      <c r="F1382" s="93">
        <f>SUM(F1387:F1390)+F1385</f>
        <v>140000</v>
      </c>
      <c r="G1382" s="93">
        <f>SUM(G1385:G1390)+G1392</f>
        <v>140000</v>
      </c>
      <c r="H1382" s="94">
        <f>SUM(H1385:H1390)+H1392</f>
        <v>56830.04</v>
      </c>
      <c r="I1382" s="464">
        <f>H1382/G1382*100</f>
        <v>40.592885714285714</v>
      </c>
      <c r="J1382" s="227">
        <f>H1382/E1382*100</f>
        <v>92.15929746869416</v>
      </c>
      <c r="K1382" s="379"/>
      <c r="L1382" s="379"/>
      <c r="M1382" s="379"/>
      <c r="N1382" s="379"/>
    </row>
    <row r="1383" spans="1:14" s="59" customFormat="1" ht="12.75" customHeight="1">
      <c r="A1383" s="141"/>
      <c r="B1383" s="88"/>
      <c r="C1383" s="96"/>
      <c r="D1383" s="91" t="s">
        <v>185</v>
      </c>
      <c r="E1383" s="127">
        <v>0</v>
      </c>
      <c r="F1383" s="126">
        <v>0</v>
      </c>
      <c r="G1383" s="126">
        <v>0</v>
      </c>
      <c r="H1383" s="127">
        <v>0</v>
      </c>
      <c r="I1383" s="464">
        <v>0</v>
      </c>
      <c r="J1383" s="127">
        <v>0</v>
      </c>
      <c r="K1383" s="379"/>
      <c r="L1383" s="379"/>
      <c r="M1383" s="379"/>
      <c r="N1383" s="379"/>
    </row>
    <row r="1384" spans="1:14" s="59" customFormat="1" ht="12.75" customHeight="1">
      <c r="A1384" s="141"/>
      <c r="B1384" s="88"/>
      <c r="C1384" s="96">
        <v>2800</v>
      </c>
      <c r="D1384" s="97" t="s">
        <v>177</v>
      </c>
      <c r="E1384" s="217"/>
      <c r="F1384" s="241"/>
      <c r="G1384" s="617"/>
      <c r="H1384" s="217"/>
      <c r="I1384" s="465"/>
      <c r="J1384" s="217"/>
      <c r="K1384" s="379"/>
      <c r="L1384" s="379"/>
      <c r="M1384" s="379"/>
      <c r="N1384" s="379"/>
    </row>
    <row r="1385" spans="1:14" s="59" customFormat="1" ht="12.75" customHeight="1">
      <c r="A1385" s="141"/>
      <c r="B1385" s="88"/>
      <c r="C1385" s="96"/>
      <c r="D1385" s="97" t="s">
        <v>282</v>
      </c>
      <c r="E1385" s="100">
        <v>4000</v>
      </c>
      <c r="F1385" s="99">
        <v>22000</v>
      </c>
      <c r="G1385" s="98">
        <v>19400</v>
      </c>
      <c r="H1385" s="100">
        <v>0</v>
      </c>
      <c r="I1385" s="530">
        <f aca="true" t="shared" si="127" ref="I1385:I1393">H1385/G1385*100</f>
        <v>0</v>
      </c>
      <c r="J1385" s="100">
        <v>0</v>
      </c>
      <c r="K1385" s="379"/>
      <c r="L1385" s="379"/>
      <c r="M1385" s="379"/>
      <c r="N1385" s="379"/>
    </row>
    <row r="1386" spans="1:14" s="59" customFormat="1" ht="12.75" customHeight="1">
      <c r="A1386" s="141"/>
      <c r="B1386" s="88"/>
      <c r="C1386" s="96">
        <v>2820</v>
      </c>
      <c r="D1386" s="97"/>
      <c r="E1386" s="100">
        <v>0</v>
      </c>
      <c r="F1386" s="99">
        <v>0</v>
      </c>
      <c r="G1386" s="98">
        <v>2600</v>
      </c>
      <c r="H1386" s="100">
        <v>2600</v>
      </c>
      <c r="I1386" s="616">
        <v>100</v>
      </c>
      <c r="J1386" s="100">
        <v>0</v>
      </c>
      <c r="K1386" s="379"/>
      <c r="L1386" s="379"/>
      <c r="M1386" s="379"/>
      <c r="N1386" s="379"/>
    </row>
    <row r="1387" spans="1:14" s="59" customFormat="1" ht="12.75" customHeight="1">
      <c r="A1387" s="141"/>
      <c r="B1387" s="88"/>
      <c r="C1387" s="96">
        <v>2830</v>
      </c>
      <c r="D1387" s="97" t="s">
        <v>195</v>
      </c>
      <c r="E1387" s="100">
        <v>34098</v>
      </c>
      <c r="F1387" s="99">
        <v>40000</v>
      </c>
      <c r="G1387" s="98">
        <v>40000</v>
      </c>
      <c r="H1387" s="100">
        <v>37879</v>
      </c>
      <c r="I1387" s="530">
        <f t="shared" si="127"/>
        <v>94.6975</v>
      </c>
      <c r="J1387" s="242">
        <f>H1387/E1387*100</f>
        <v>111.08862689893834</v>
      </c>
      <c r="K1387" s="379"/>
      <c r="L1387" s="379"/>
      <c r="M1387" s="379"/>
      <c r="N1387" s="379"/>
    </row>
    <row r="1388" spans="1:14" s="59" customFormat="1" ht="12.75" customHeight="1">
      <c r="A1388" s="141"/>
      <c r="B1388" s="88"/>
      <c r="C1388" s="96">
        <v>4210</v>
      </c>
      <c r="D1388" s="97" t="s">
        <v>7</v>
      </c>
      <c r="E1388" s="100">
        <v>6069.32</v>
      </c>
      <c r="F1388" s="99">
        <v>35000</v>
      </c>
      <c r="G1388" s="98">
        <v>35000</v>
      </c>
      <c r="H1388" s="100">
        <v>4690.26</v>
      </c>
      <c r="I1388" s="530">
        <f t="shared" si="127"/>
        <v>13.400742857142859</v>
      </c>
      <c r="J1388" s="217">
        <f>H1388/E1388*100</f>
        <v>77.27817943361036</v>
      </c>
      <c r="K1388" s="379"/>
      <c r="L1388" s="379"/>
      <c r="M1388" s="379"/>
      <c r="N1388" s="379"/>
    </row>
    <row r="1389" spans="1:14" s="59" customFormat="1" ht="12.75" customHeight="1">
      <c r="A1389" s="141"/>
      <c r="B1389" s="88"/>
      <c r="C1389" s="96">
        <v>4300</v>
      </c>
      <c r="D1389" s="97" t="s">
        <v>10</v>
      </c>
      <c r="E1389" s="100">
        <v>6222.69</v>
      </c>
      <c r="F1389" s="99">
        <v>40000</v>
      </c>
      <c r="G1389" s="98">
        <v>40000</v>
      </c>
      <c r="H1389" s="100">
        <v>9912.38</v>
      </c>
      <c r="I1389" s="530">
        <f t="shared" si="127"/>
        <v>24.780949999999997</v>
      </c>
      <c r="J1389" s="242">
        <f>H1389/E1389*100</f>
        <v>159.29413163760367</v>
      </c>
      <c r="K1389" s="379"/>
      <c r="L1389" s="379"/>
      <c r="M1389" s="379"/>
      <c r="N1389" s="379"/>
    </row>
    <row r="1390" spans="1:14" s="59" customFormat="1" ht="12.75" customHeight="1">
      <c r="A1390" s="141"/>
      <c r="B1390" s="88"/>
      <c r="C1390" s="96">
        <v>4700</v>
      </c>
      <c r="D1390" s="97" t="s">
        <v>136</v>
      </c>
      <c r="E1390" s="100">
        <v>275</v>
      </c>
      <c r="F1390" s="99">
        <v>3000</v>
      </c>
      <c r="G1390" s="98">
        <v>3000</v>
      </c>
      <c r="H1390" s="100">
        <v>1748.4</v>
      </c>
      <c r="I1390" s="530">
        <f t="shared" si="127"/>
        <v>58.28</v>
      </c>
      <c r="J1390" s="242">
        <f>H1390/E1390*100</f>
        <v>635.7818181818182</v>
      </c>
      <c r="K1390" s="379"/>
      <c r="L1390" s="379"/>
      <c r="M1390" s="379"/>
      <c r="N1390" s="379"/>
    </row>
    <row r="1391" spans="1:14" s="59" customFormat="1" ht="12.75" customHeight="1">
      <c r="A1391" s="141"/>
      <c r="B1391" s="88"/>
      <c r="C1391" s="192"/>
      <c r="D1391" s="415" t="s">
        <v>374</v>
      </c>
      <c r="E1391" s="298"/>
      <c r="F1391" s="299"/>
      <c r="G1391" s="618"/>
      <c r="H1391" s="598"/>
      <c r="I1391" s="545"/>
      <c r="J1391" s="543"/>
      <c r="K1391" s="379"/>
      <c r="L1391" s="379"/>
      <c r="M1391" s="379"/>
      <c r="N1391" s="379"/>
    </row>
    <row r="1392" spans="1:14" s="59" customFormat="1" ht="12.75" customHeight="1">
      <c r="A1392" s="141"/>
      <c r="B1392" s="129"/>
      <c r="C1392" s="192">
        <v>4210</v>
      </c>
      <c r="D1392" s="129" t="s">
        <v>7</v>
      </c>
      <c r="E1392" s="251">
        <v>11000</v>
      </c>
      <c r="F1392" s="252">
        <v>0</v>
      </c>
      <c r="G1392" s="619">
        <v>0</v>
      </c>
      <c r="H1392" s="597">
        <v>0</v>
      </c>
      <c r="I1392" s="616">
        <v>0</v>
      </c>
      <c r="J1392" s="536">
        <v>0</v>
      </c>
      <c r="K1392" s="379"/>
      <c r="L1392" s="379"/>
      <c r="M1392" s="379"/>
      <c r="N1392" s="379"/>
    </row>
    <row r="1393" spans="1:14" s="59" customFormat="1" ht="12.75" customHeight="1">
      <c r="A1393" s="395"/>
      <c r="B1393" s="560">
        <v>90095</v>
      </c>
      <c r="C1393" s="425"/>
      <c r="D1393" s="426" t="s">
        <v>157</v>
      </c>
      <c r="E1393" s="302">
        <f>SUM(E1396:E1398)</f>
        <v>48485.12</v>
      </c>
      <c r="F1393" s="302">
        <f>F1398</f>
        <v>700</v>
      </c>
      <c r="G1393" s="302">
        <f>SUM(G1396:G1398)+G1400+G1421</f>
        <v>155256</v>
      </c>
      <c r="H1393" s="266">
        <f>H1400+H1421+H1398</f>
        <v>152442.51</v>
      </c>
      <c r="I1393" s="301">
        <f t="shared" si="127"/>
        <v>98.18783815118258</v>
      </c>
      <c r="J1393" s="534">
        <f>H1393/E1393*100</f>
        <v>314.41091617386945</v>
      </c>
      <c r="K1393" s="379"/>
      <c r="L1393" s="379"/>
      <c r="M1393" s="379"/>
      <c r="N1393" s="379"/>
    </row>
    <row r="1394" spans="1:14" s="59" customFormat="1" ht="12.75" customHeight="1">
      <c r="A1394" s="395"/>
      <c r="B1394" s="422"/>
      <c r="C1394" s="142"/>
      <c r="D1394" s="125" t="s">
        <v>185</v>
      </c>
      <c r="E1394" s="273">
        <v>0</v>
      </c>
      <c r="F1394" s="274">
        <v>0</v>
      </c>
      <c r="G1394" s="274">
        <v>0</v>
      </c>
      <c r="H1394" s="273">
        <v>0</v>
      </c>
      <c r="I1394" s="530">
        <v>0</v>
      </c>
      <c r="J1394" s="227">
        <v>0</v>
      </c>
      <c r="K1394" s="379"/>
      <c r="L1394" s="379"/>
      <c r="M1394" s="379"/>
      <c r="N1394" s="379"/>
    </row>
    <row r="1395" spans="1:14" s="59" customFormat="1" ht="12.75" customHeight="1">
      <c r="A1395" s="395"/>
      <c r="B1395" s="422"/>
      <c r="C1395" s="142"/>
      <c r="D1395" s="106" t="s">
        <v>515</v>
      </c>
      <c r="E1395" s="255">
        <f>E1396+E1397+E1398</f>
        <v>48485.12</v>
      </c>
      <c r="F1395" s="694">
        <v>0</v>
      </c>
      <c r="G1395" s="694">
        <v>0</v>
      </c>
      <c r="H1395" s="255">
        <v>0</v>
      </c>
      <c r="I1395" s="545">
        <v>0</v>
      </c>
      <c r="J1395" s="254">
        <v>0</v>
      </c>
      <c r="K1395" s="379"/>
      <c r="L1395" s="379"/>
      <c r="M1395" s="379"/>
      <c r="N1395" s="379"/>
    </row>
    <row r="1396" spans="1:14" s="59" customFormat="1" ht="12.75" customHeight="1">
      <c r="A1396" s="395"/>
      <c r="B1396" s="422"/>
      <c r="C1396" s="142">
        <v>4190</v>
      </c>
      <c r="D1396" s="97" t="s">
        <v>321</v>
      </c>
      <c r="E1396" s="146">
        <v>3692</v>
      </c>
      <c r="F1396" s="145">
        <v>0</v>
      </c>
      <c r="G1396" s="145">
        <v>0</v>
      </c>
      <c r="H1396" s="146">
        <v>0</v>
      </c>
      <c r="I1396" s="530">
        <v>0</v>
      </c>
      <c r="J1396" s="100">
        <v>0</v>
      </c>
      <c r="K1396" s="379"/>
      <c r="L1396" s="379"/>
      <c r="M1396" s="379"/>
      <c r="N1396" s="379"/>
    </row>
    <row r="1397" spans="1:14" s="59" customFormat="1" ht="12.75" customHeight="1">
      <c r="A1397" s="395"/>
      <c r="B1397" s="422"/>
      <c r="C1397" s="142">
        <v>4300</v>
      </c>
      <c r="D1397" s="97" t="s">
        <v>176</v>
      </c>
      <c r="E1397" s="146">
        <v>44026.12</v>
      </c>
      <c r="F1397" s="145">
        <v>0</v>
      </c>
      <c r="G1397" s="145">
        <v>0</v>
      </c>
      <c r="H1397" s="146">
        <v>0</v>
      </c>
      <c r="I1397" s="530">
        <v>0</v>
      </c>
      <c r="J1397" s="100">
        <v>0</v>
      </c>
      <c r="K1397" s="379"/>
      <c r="L1397" s="379"/>
      <c r="M1397" s="379"/>
      <c r="N1397" s="379"/>
    </row>
    <row r="1398" spans="1:14" s="59" customFormat="1" ht="12.75" customHeight="1">
      <c r="A1398" s="395"/>
      <c r="B1398" s="422"/>
      <c r="C1398" s="142">
        <v>4430</v>
      </c>
      <c r="D1398" s="97" t="s">
        <v>379</v>
      </c>
      <c r="E1398" s="146">
        <v>767</v>
      </c>
      <c r="F1398" s="145">
        <v>700</v>
      </c>
      <c r="G1398" s="145">
        <v>700</v>
      </c>
      <c r="H1398" s="146">
        <v>700</v>
      </c>
      <c r="I1398" s="616">
        <v>100</v>
      </c>
      <c r="J1398" s="100">
        <f>H1398/E1398*100</f>
        <v>91.26466753585397</v>
      </c>
      <c r="K1398" s="379"/>
      <c r="L1398" s="379"/>
      <c r="M1398" s="379"/>
      <c r="N1398" s="379"/>
    </row>
    <row r="1399" spans="1:14" s="59" customFormat="1" ht="12.75" customHeight="1">
      <c r="A1399" s="395"/>
      <c r="B1399" s="422"/>
      <c r="C1399" s="142"/>
      <c r="D1399" s="97"/>
      <c r="E1399" s="146"/>
      <c r="F1399" s="145"/>
      <c r="G1399" s="145"/>
      <c r="H1399" s="146"/>
      <c r="I1399" s="530"/>
      <c r="J1399" s="100"/>
      <c r="K1399" s="379"/>
      <c r="L1399" s="379"/>
      <c r="M1399" s="379"/>
      <c r="N1399" s="379"/>
    </row>
    <row r="1400" spans="1:14" s="59" customFormat="1" ht="12.75" customHeight="1">
      <c r="A1400" s="395"/>
      <c r="B1400" s="422"/>
      <c r="C1400" s="142"/>
      <c r="D1400" s="692" t="s">
        <v>516</v>
      </c>
      <c r="E1400" s="144">
        <v>0</v>
      </c>
      <c r="F1400" s="143">
        <v>0</v>
      </c>
      <c r="G1400" s="143">
        <f>SUM(G1401:G1406)+SUM(G1414:G1419)</f>
        <v>93131</v>
      </c>
      <c r="H1400" s="144">
        <f>SUM(H1401:H1406)+SUM(H1414:H1419)</f>
        <v>90319.6</v>
      </c>
      <c r="I1400" s="530">
        <f>H1400/G1400*100</f>
        <v>96.9812414770592</v>
      </c>
      <c r="J1400" s="254">
        <v>0</v>
      </c>
      <c r="K1400" s="379"/>
      <c r="L1400" s="379"/>
      <c r="M1400" s="379"/>
      <c r="N1400" s="379"/>
    </row>
    <row r="1401" spans="1:14" s="59" customFormat="1" ht="12.75" customHeight="1">
      <c r="A1401" s="395"/>
      <c r="B1401" s="422"/>
      <c r="C1401" s="142">
        <v>4017</v>
      </c>
      <c r="D1401" s="201" t="s">
        <v>248</v>
      </c>
      <c r="E1401" s="146">
        <v>0</v>
      </c>
      <c r="F1401" s="145">
        <v>0</v>
      </c>
      <c r="G1401" s="145">
        <v>6021</v>
      </c>
      <c r="H1401" s="146">
        <v>6005.96</v>
      </c>
      <c r="I1401" s="530">
        <f>H1401/G1401*100</f>
        <v>99.75020760670985</v>
      </c>
      <c r="J1401" s="100">
        <v>0</v>
      </c>
      <c r="K1401" s="379"/>
      <c r="L1401" s="379"/>
      <c r="M1401" s="379"/>
      <c r="N1401" s="379"/>
    </row>
    <row r="1402" spans="1:14" s="59" customFormat="1" ht="12.75" customHeight="1">
      <c r="A1402" s="395"/>
      <c r="B1402" s="422"/>
      <c r="C1402" s="142">
        <v>4019</v>
      </c>
      <c r="D1402" s="201" t="s">
        <v>248</v>
      </c>
      <c r="E1402" s="146">
        <v>0</v>
      </c>
      <c r="F1402" s="145">
        <v>0</v>
      </c>
      <c r="G1402" s="145">
        <v>1063</v>
      </c>
      <c r="H1402" s="146">
        <v>1059.85</v>
      </c>
      <c r="I1402" s="530">
        <f aca="true" t="shared" si="128" ref="I1402:I1419">H1402/G1402*100</f>
        <v>99.70366886171213</v>
      </c>
      <c r="J1402" s="100">
        <v>0</v>
      </c>
      <c r="K1402" s="379"/>
      <c r="L1402" s="379"/>
      <c r="M1402" s="379"/>
      <c r="N1402" s="379"/>
    </row>
    <row r="1403" spans="1:14" s="59" customFormat="1" ht="12.75" customHeight="1">
      <c r="A1403" s="395"/>
      <c r="B1403" s="422"/>
      <c r="C1403" s="142">
        <v>4117</v>
      </c>
      <c r="D1403" s="201" t="s">
        <v>281</v>
      </c>
      <c r="E1403" s="146">
        <v>0</v>
      </c>
      <c r="F1403" s="145">
        <v>0</v>
      </c>
      <c r="G1403" s="145">
        <v>1149</v>
      </c>
      <c r="H1403" s="146">
        <v>1148.35</v>
      </c>
      <c r="I1403" s="530">
        <f t="shared" si="128"/>
        <v>99.94342906875544</v>
      </c>
      <c r="J1403" s="100">
        <v>0</v>
      </c>
      <c r="K1403" s="379"/>
      <c r="L1403" s="379"/>
      <c r="M1403" s="379"/>
      <c r="N1403" s="379"/>
    </row>
    <row r="1404" spans="1:14" s="59" customFormat="1" ht="12.75" customHeight="1">
      <c r="A1404" s="395"/>
      <c r="B1404" s="422"/>
      <c r="C1404" s="142">
        <v>4119</v>
      </c>
      <c r="D1404" s="201" t="s">
        <v>281</v>
      </c>
      <c r="E1404" s="146">
        <v>0</v>
      </c>
      <c r="F1404" s="145">
        <v>0</v>
      </c>
      <c r="G1404" s="145">
        <v>204</v>
      </c>
      <c r="H1404" s="146">
        <v>202.65</v>
      </c>
      <c r="I1404" s="530">
        <f t="shared" si="128"/>
        <v>99.33823529411765</v>
      </c>
      <c r="J1404" s="100">
        <v>0</v>
      </c>
      <c r="K1404" s="379"/>
      <c r="L1404" s="379"/>
      <c r="M1404" s="379"/>
      <c r="N1404" s="379"/>
    </row>
    <row r="1405" spans="1:14" s="59" customFormat="1" ht="12.75" customHeight="1">
      <c r="A1405" s="395"/>
      <c r="B1405" s="422"/>
      <c r="C1405" s="142">
        <v>4127</v>
      </c>
      <c r="D1405" s="201" t="s">
        <v>277</v>
      </c>
      <c r="E1405" s="146">
        <v>0</v>
      </c>
      <c r="F1405" s="145">
        <v>0</v>
      </c>
      <c r="G1405" s="145">
        <v>164</v>
      </c>
      <c r="H1405" s="146">
        <v>164.5</v>
      </c>
      <c r="I1405" s="616">
        <f t="shared" si="128"/>
        <v>100.30487804878048</v>
      </c>
      <c r="J1405" s="100">
        <v>0</v>
      </c>
      <c r="K1405" s="379"/>
      <c r="L1405" s="379"/>
      <c r="M1405" s="379"/>
      <c r="N1405" s="379"/>
    </row>
    <row r="1406" spans="1:14" s="59" customFormat="1" ht="12.75" customHeight="1">
      <c r="A1406" s="421"/>
      <c r="B1406" s="423"/>
      <c r="C1406" s="142">
        <v>4129</v>
      </c>
      <c r="D1406" s="201" t="s">
        <v>277</v>
      </c>
      <c r="E1406" s="146">
        <v>0</v>
      </c>
      <c r="F1406" s="145">
        <v>0</v>
      </c>
      <c r="G1406" s="145">
        <v>29</v>
      </c>
      <c r="H1406" s="146">
        <v>29.03</v>
      </c>
      <c r="I1406" s="616">
        <f t="shared" si="128"/>
        <v>100.10344827586208</v>
      </c>
      <c r="J1406" s="100">
        <v>0</v>
      </c>
      <c r="K1406" s="379"/>
      <c r="L1406" s="379"/>
      <c r="M1406" s="379"/>
      <c r="N1406" s="379"/>
    </row>
    <row r="1407" spans="1:14" s="59" customFormat="1" ht="12.75" customHeight="1">
      <c r="A1407" s="700"/>
      <c r="B1407" s="647"/>
      <c r="C1407" s="647"/>
      <c r="D1407" s="647"/>
      <c r="E1407" s="703"/>
      <c r="F1407" s="579"/>
      <c r="G1407" s="579"/>
      <c r="H1407" s="703"/>
      <c r="I1407" s="757"/>
      <c r="J1407" s="131"/>
      <c r="K1407" s="379"/>
      <c r="L1407" s="379"/>
      <c r="M1407" s="379"/>
      <c r="N1407" s="379"/>
    </row>
    <row r="1408" spans="1:14" s="59" customFormat="1" ht="12.75" customHeight="1">
      <c r="A1408" s="700"/>
      <c r="B1408" s="647"/>
      <c r="C1408" s="647"/>
      <c r="D1408" s="647"/>
      <c r="E1408" s="703" t="s">
        <v>490</v>
      </c>
      <c r="F1408" s="579"/>
      <c r="G1408" s="579"/>
      <c r="H1408" s="703"/>
      <c r="I1408" s="757"/>
      <c r="J1408" s="131"/>
      <c r="K1408" s="379"/>
      <c r="L1408" s="379"/>
      <c r="M1408" s="379"/>
      <c r="N1408" s="379"/>
    </row>
    <row r="1409" spans="1:14" s="59" customFormat="1" ht="12.75" customHeight="1">
      <c r="A1409" s="700"/>
      <c r="B1409" s="647"/>
      <c r="C1409" s="647"/>
      <c r="D1409" s="647"/>
      <c r="E1409" s="703"/>
      <c r="F1409" s="579"/>
      <c r="G1409" s="579"/>
      <c r="H1409" s="703"/>
      <c r="I1409" s="757"/>
      <c r="J1409" s="131"/>
      <c r="K1409" s="379"/>
      <c r="L1409" s="379"/>
      <c r="M1409" s="379"/>
      <c r="N1409" s="379"/>
    </row>
    <row r="1410" spans="1:14" s="59" customFormat="1" ht="12.75" customHeight="1">
      <c r="A1410" s="340"/>
      <c r="B1410" s="341"/>
      <c r="C1410" s="340"/>
      <c r="D1410" s="342"/>
      <c r="E1410" s="65" t="s">
        <v>3</v>
      </c>
      <c r="F1410" s="343" t="s">
        <v>97</v>
      </c>
      <c r="G1410" s="344" t="s">
        <v>98</v>
      </c>
      <c r="H1410" s="65" t="s">
        <v>3</v>
      </c>
      <c r="I1410" s="345" t="s">
        <v>273</v>
      </c>
      <c r="J1410" s="346"/>
      <c r="K1410" s="379"/>
      <c r="L1410" s="379"/>
      <c r="M1410" s="379"/>
      <c r="N1410" s="379"/>
    </row>
    <row r="1411" spans="1:14" s="59" customFormat="1" ht="12.75" customHeight="1">
      <c r="A1411" s="347" t="s">
        <v>94</v>
      </c>
      <c r="B1411" s="211" t="s">
        <v>95</v>
      </c>
      <c r="C1411" s="347" t="s">
        <v>4</v>
      </c>
      <c r="D1411" s="348" t="s">
        <v>96</v>
      </c>
      <c r="E1411" s="69" t="s">
        <v>357</v>
      </c>
      <c r="F1411" s="349" t="s">
        <v>99</v>
      </c>
      <c r="G1411" s="350" t="s">
        <v>100</v>
      </c>
      <c r="H1411" s="69" t="s">
        <v>407</v>
      </c>
      <c r="I1411" s="351"/>
      <c r="J1411" s="352"/>
      <c r="K1411" s="379"/>
      <c r="L1411" s="379"/>
      <c r="M1411" s="379"/>
      <c r="N1411" s="379"/>
    </row>
    <row r="1412" spans="1:14" s="59" customFormat="1" ht="12.75" customHeight="1">
      <c r="A1412" s="353"/>
      <c r="B1412" s="354"/>
      <c r="C1412" s="353"/>
      <c r="D1412" s="355"/>
      <c r="E1412" s="73"/>
      <c r="F1412" s="356" t="s">
        <v>407</v>
      </c>
      <c r="G1412" s="357" t="s">
        <v>101</v>
      </c>
      <c r="H1412" s="73"/>
      <c r="I1412" s="358" t="s">
        <v>102</v>
      </c>
      <c r="J1412" s="359" t="s">
        <v>103</v>
      </c>
      <c r="K1412" s="379"/>
      <c r="L1412" s="379"/>
      <c r="M1412" s="379"/>
      <c r="N1412" s="379"/>
    </row>
    <row r="1413" spans="1:14" s="59" customFormat="1" ht="12.75" customHeight="1">
      <c r="A1413" s="75">
        <v>1</v>
      </c>
      <c r="B1413" s="75">
        <v>2</v>
      </c>
      <c r="C1413" s="75">
        <v>3</v>
      </c>
      <c r="D1413" s="75">
        <v>4</v>
      </c>
      <c r="E1413" s="360">
        <v>5</v>
      </c>
      <c r="F1413" s="360">
        <v>6</v>
      </c>
      <c r="G1413" s="360">
        <v>7</v>
      </c>
      <c r="H1413" s="361">
        <v>8</v>
      </c>
      <c r="I1413" s="362">
        <v>9</v>
      </c>
      <c r="J1413" s="363">
        <v>10</v>
      </c>
      <c r="K1413" s="379"/>
      <c r="L1413" s="379"/>
      <c r="M1413" s="379"/>
      <c r="N1413" s="379"/>
    </row>
    <row r="1414" spans="1:14" s="59" customFormat="1" ht="12.75" customHeight="1">
      <c r="A1414" s="395"/>
      <c r="B1414" s="422"/>
      <c r="C1414" s="142">
        <v>4177</v>
      </c>
      <c r="D1414" s="201" t="s">
        <v>107</v>
      </c>
      <c r="E1414" s="146">
        <v>0</v>
      </c>
      <c r="F1414" s="145">
        <v>0</v>
      </c>
      <c r="G1414" s="145">
        <v>2407</v>
      </c>
      <c r="H1414" s="146">
        <v>2407.09</v>
      </c>
      <c r="I1414" s="616">
        <f t="shared" si="128"/>
        <v>100.00373909430826</v>
      </c>
      <c r="J1414" s="100">
        <v>0</v>
      </c>
      <c r="K1414" s="379"/>
      <c r="L1414" s="379"/>
      <c r="M1414" s="379"/>
      <c r="N1414" s="379"/>
    </row>
    <row r="1415" spans="1:14" s="59" customFormat="1" ht="12.75" customHeight="1">
      <c r="A1415" s="395"/>
      <c r="B1415" s="422"/>
      <c r="C1415" s="142">
        <v>4179</v>
      </c>
      <c r="D1415" s="201" t="s">
        <v>265</v>
      </c>
      <c r="E1415" s="146">
        <v>0</v>
      </c>
      <c r="F1415" s="145">
        <v>0</v>
      </c>
      <c r="G1415" s="145">
        <v>425</v>
      </c>
      <c r="H1415" s="146">
        <v>424.79</v>
      </c>
      <c r="I1415" s="530">
        <f t="shared" si="128"/>
        <v>99.95058823529412</v>
      </c>
      <c r="J1415" s="100">
        <v>0</v>
      </c>
      <c r="K1415" s="379"/>
      <c r="L1415" s="379"/>
      <c r="M1415" s="379"/>
      <c r="N1415" s="379"/>
    </row>
    <row r="1416" spans="1:14" s="59" customFormat="1" ht="12.75" customHeight="1">
      <c r="A1416" s="395"/>
      <c r="B1416" s="422"/>
      <c r="C1416" s="142">
        <v>4217</v>
      </c>
      <c r="D1416" s="201" t="s">
        <v>7</v>
      </c>
      <c r="E1416" s="146">
        <v>0</v>
      </c>
      <c r="F1416" s="145">
        <v>0</v>
      </c>
      <c r="G1416" s="145">
        <v>37025</v>
      </c>
      <c r="H1416" s="146">
        <v>36684.44</v>
      </c>
      <c r="I1416" s="530">
        <f t="shared" si="128"/>
        <v>99.08018906144498</v>
      </c>
      <c r="J1416" s="242">
        <v>0</v>
      </c>
      <c r="K1416" s="379"/>
      <c r="L1416" s="379"/>
      <c r="M1416" s="379"/>
      <c r="N1416" s="379"/>
    </row>
    <row r="1417" spans="1:14" s="59" customFormat="1" ht="12.75" customHeight="1">
      <c r="A1417" s="395"/>
      <c r="B1417" s="422"/>
      <c r="C1417" s="142">
        <v>4219</v>
      </c>
      <c r="D1417" s="201" t="s">
        <v>7</v>
      </c>
      <c r="E1417" s="146">
        <v>0</v>
      </c>
      <c r="F1417" s="145">
        <v>0</v>
      </c>
      <c r="G1417" s="145">
        <v>6534</v>
      </c>
      <c r="H1417" s="146">
        <v>6473.74</v>
      </c>
      <c r="I1417" s="530">
        <f t="shared" si="128"/>
        <v>99.07774716865626</v>
      </c>
      <c r="J1417" s="242">
        <v>0</v>
      </c>
      <c r="K1417" s="385"/>
      <c r="L1417" s="379"/>
      <c r="M1417" s="379"/>
      <c r="N1417" s="379"/>
    </row>
    <row r="1418" spans="1:14" s="59" customFormat="1" ht="12.75" customHeight="1">
      <c r="A1418" s="395"/>
      <c r="B1418" s="422"/>
      <c r="C1418" s="142">
        <v>4307</v>
      </c>
      <c r="D1418" s="201" t="s">
        <v>176</v>
      </c>
      <c r="E1418" s="146">
        <v>0</v>
      </c>
      <c r="F1418" s="145">
        <v>0</v>
      </c>
      <c r="G1418" s="145">
        <v>32394</v>
      </c>
      <c r="H1418" s="146">
        <v>30361.32</v>
      </c>
      <c r="I1418" s="530">
        <f t="shared" si="128"/>
        <v>93.72513428412668</v>
      </c>
      <c r="J1418" s="242">
        <v>0</v>
      </c>
      <c r="K1418" s="385"/>
      <c r="L1418" s="379"/>
      <c r="M1418" s="379"/>
      <c r="N1418" s="379"/>
    </row>
    <row r="1419" spans="1:14" s="59" customFormat="1" ht="12.75" customHeight="1">
      <c r="A1419" s="395"/>
      <c r="B1419" s="422"/>
      <c r="C1419" s="142">
        <v>4309</v>
      </c>
      <c r="D1419" s="201" t="s">
        <v>176</v>
      </c>
      <c r="E1419" s="146">
        <v>0</v>
      </c>
      <c r="F1419" s="145">
        <v>0</v>
      </c>
      <c r="G1419" s="145">
        <v>5716</v>
      </c>
      <c r="H1419" s="146">
        <v>5357.88</v>
      </c>
      <c r="I1419" s="530">
        <f t="shared" si="128"/>
        <v>93.73477956613017</v>
      </c>
      <c r="J1419" s="242">
        <v>0</v>
      </c>
      <c r="K1419" s="385"/>
      <c r="L1419" s="379"/>
      <c r="M1419" s="379"/>
      <c r="N1419" s="379"/>
    </row>
    <row r="1420" spans="1:14" s="59" customFormat="1" ht="12.75" customHeight="1">
      <c r="A1420" s="395"/>
      <c r="B1420" s="422"/>
      <c r="C1420" s="147"/>
      <c r="D1420" s="148"/>
      <c r="E1420" s="151"/>
      <c r="F1420" s="149"/>
      <c r="G1420" s="150"/>
      <c r="H1420" s="151"/>
      <c r="I1420" s="531"/>
      <c r="J1420" s="242"/>
      <c r="K1420" s="379"/>
      <c r="L1420" s="379"/>
      <c r="M1420" s="379"/>
      <c r="N1420" s="379"/>
    </row>
    <row r="1421" spans="1:14" s="59" customFormat="1" ht="12.75" customHeight="1">
      <c r="A1421" s="395"/>
      <c r="B1421" s="422"/>
      <c r="C1421" s="147"/>
      <c r="D1421" s="693" t="s">
        <v>432</v>
      </c>
      <c r="E1421" s="255">
        <v>0</v>
      </c>
      <c r="F1421" s="694">
        <v>0</v>
      </c>
      <c r="G1421" s="694">
        <f>G1422+G1423</f>
        <v>61425</v>
      </c>
      <c r="H1421" s="255">
        <f>H1422+H1423</f>
        <v>61422.909999999996</v>
      </c>
      <c r="I1421" s="545">
        <v>0</v>
      </c>
      <c r="J1421" s="254">
        <v>0</v>
      </c>
      <c r="K1421" s="379"/>
      <c r="L1421" s="379"/>
      <c r="M1421" s="379"/>
      <c r="N1421" s="379"/>
    </row>
    <row r="1422" spans="1:14" s="59" customFormat="1" ht="12.75" customHeight="1">
      <c r="A1422" s="395"/>
      <c r="B1422" s="422"/>
      <c r="C1422" s="142">
        <v>4190</v>
      </c>
      <c r="D1422" s="97" t="s">
        <v>321</v>
      </c>
      <c r="E1422" s="146">
        <v>0</v>
      </c>
      <c r="F1422" s="145">
        <v>0</v>
      </c>
      <c r="G1422" s="145">
        <v>4156</v>
      </c>
      <c r="H1422" s="146">
        <v>4154.1</v>
      </c>
      <c r="I1422" s="530">
        <v>0</v>
      </c>
      <c r="J1422" s="695">
        <v>0</v>
      </c>
      <c r="K1422" s="379"/>
      <c r="L1422" s="379"/>
      <c r="M1422" s="379"/>
      <c r="N1422" s="379"/>
    </row>
    <row r="1423" spans="1:14" s="59" customFormat="1" ht="12.75" customHeight="1">
      <c r="A1423" s="395"/>
      <c r="B1423" s="422"/>
      <c r="C1423" s="142">
        <v>4210</v>
      </c>
      <c r="D1423" s="97" t="s">
        <v>242</v>
      </c>
      <c r="E1423" s="146">
        <v>0</v>
      </c>
      <c r="F1423" s="145">
        <v>0</v>
      </c>
      <c r="G1423" s="145">
        <v>57269</v>
      </c>
      <c r="H1423" s="146">
        <v>57268.81</v>
      </c>
      <c r="I1423" s="530">
        <v>0</v>
      </c>
      <c r="J1423" s="695">
        <v>0</v>
      </c>
      <c r="K1423" s="379"/>
      <c r="L1423" s="379"/>
      <c r="M1423" s="379"/>
      <c r="N1423" s="379"/>
    </row>
    <row r="1424" spans="1:14" s="59" customFormat="1" ht="12.75" customHeight="1">
      <c r="A1424" s="134">
        <v>921</v>
      </c>
      <c r="B1424" s="134"/>
      <c r="C1424" s="134"/>
      <c r="D1424" s="134" t="s">
        <v>517</v>
      </c>
      <c r="E1424" s="118">
        <f>E1425+E1429</f>
        <v>78270</v>
      </c>
      <c r="F1424" s="117">
        <f>F1425+F1429</f>
        <v>78600</v>
      </c>
      <c r="G1424" s="117">
        <f>G1425+G1429</f>
        <v>78600</v>
      </c>
      <c r="H1424" s="118">
        <f>H1425+H1429</f>
        <v>69760</v>
      </c>
      <c r="I1424" s="463">
        <f>H1424/G1424*100</f>
        <v>88.75318066157762</v>
      </c>
      <c r="J1424" s="232">
        <f>H1424/E1424*100</f>
        <v>89.12737958349304</v>
      </c>
      <c r="K1424" s="379"/>
      <c r="L1424" s="379"/>
      <c r="M1424" s="379"/>
      <c r="N1424" s="379"/>
    </row>
    <row r="1425" spans="1:14" s="59" customFormat="1" ht="12.75" customHeight="1">
      <c r="A1425" s="372"/>
      <c r="B1425" s="175">
        <v>92116</v>
      </c>
      <c r="C1425" s="176"/>
      <c r="D1425" s="177" t="s">
        <v>115</v>
      </c>
      <c r="E1425" s="103">
        <f>E1428</f>
        <v>18270</v>
      </c>
      <c r="F1425" s="229">
        <f>F1428</f>
        <v>18600</v>
      </c>
      <c r="G1425" s="229">
        <f>G1428</f>
        <v>18600</v>
      </c>
      <c r="H1425" s="103">
        <f>H1428</f>
        <v>18600</v>
      </c>
      <c r="I1425" s="464">
        <f>H1425/G1425*100</f>
        <v>100</v>
      </c>
      <c r="J1425" s="233">
        <f>H1425/E1425*100</f>
        <v>101.80623973727423</v>
      </c>
      <c r="K1425" s="379"/>
      <c r="L1425" s="379"/>
      <c r="M1425" s="379"/>
      <c r="N1425" s="379"/>
    </row>
    <row r="1426" spans="1:14" s="59" customFormat="1" ht="12.75" customHeight="1">
      <c r="A1426" s="141"/>
      <c r="B1426" s="88"/>
      <c r="C1426" s="96">
        <v>2310</v>
      </c>
      <c r="D1426" s="97" t="s">
        <v>111</v>
      </c>
      <c r="E1426" s="100"/>
      <c r="F1426" s="99"/>
      <c r="G1426" s="99"/>
      <c r="H1426" s="100"/>
      <c r="I1426" s="546"/>
      <c r="J1426" s="242"/>
      <c r="K1426" s="379"/>
      <c r="L1426" s="379"/>
      <c r="M1426" s="379"/>
      <c r="N1426" s="379"/>
    </row>
    <row r="1427" spans="1:14" s="59" customFormat="1" ht="12.75" customHeight="1">
      <c r="A1427" s="141"/>
      <c r="B1427" s="88"/>
      <c r="C1427" s="96"/>
      <c r="D1427" s="97" t="s">
        <v>112</v>
      </c>
      <c r="E1427" s="100"/>
      <c r="F1427" s="99"/>
      <c r="G1427" s="99"/>
      <c r="H1427" s="100"/>
      <c r="I1427" s="546"/>
      <c r="J1427" s="242"/>
      <c r="K1427" s="379"/>
      <c r="L1427" s="379"/>
      <c r="M1427" s="379"/>
      <c r="N1427" s="379"/>
    </row>
    <row r="1428" spans="1:14" s="59" customFormat="1" ht="12.75" customHeight="1">
      <c r="A1428" s="141"/>
      <c r="B1428" s="129"/>
      <c r="C1428" s="96"/>
      <c r="D1428" s="97" t="s">
        <v>113</v>
      </c>
      <c r="E1428" s="100">
        <v>18270</v>
      </c>
      <c r="F1428" s="99">
        <v>18600</v>
      </c>
      <c r="G1428" s="99">
        <v>18600</v>
      </c>
      <c r="H1428" s="100">
        <v>18600</v>
      </c>
      <c r="I1428" s="465">
        <f>H1428/G1428*100</f>
        <v>100</v>
      </c>
      <c r="J1428" s="238">
        <f>H1428/E1428*100</f>
        <v>101.80623973727423</v>
      </c>
      <c r="K1428" s="379"/>
      <c r="L1428" s="379"/>
      <c r="M1428" s="379"/>
      <c r="N1428" s="379"/>
    </row>
    <row r="1429" spans="1:14" s="59" customFormat="1" ht="12.75" customHeight="1">
      <c r="A1429" s="141"/>
      <c r="B1429" s="101">
        <v>92120</v>
      </c>
      <c r="C1429" s="90"/>
      <c r="D1429" s="91" t="s">
        <v>246</v>
      </c>
      <c r="E1429" s="94">
        <f>E1434</f>
        <v>60000</v>
      </c>
      <c r="F1429" s="93">
        <f>F1434</f>
        <v>60000</v>
      </c>
      <c r="G1429" s="93">
        <f>G1434</f>
        <v>60000</v>
      </c>
      <c r="H1429" s="94">
        <v>51160</v>
      </c>
      <c r="I1429" s="464">
        <f>H1429/G1429*100</f>
        <v>85.26666666666667</v>
      </c>
      <c r="J1429" s="233">
        <f>H1429/E1429*100</f>
        <v>85.26666666666667</v>
      </c>
      <c r="K1429" s="379"/>
      <c r="L1429" s="379"/>
      <c r="M1429" s="379"/>
      <c r="N1429" s="379"/>
    </row>
    <row r="1430" spans="1:14" s="59" customFormat="1" ht="12.75" customHeight="1">
      <c r="A1430" s="141"/>
      <c r="B1430" s="88"/>
      <c r="C1430" s="96">
        <v>2720</v>
      </c>
      <c r="D1430" s="107" t="s">
        <v>283</v>
      </c>
      <c r="E1430" s="100"/>
      <c r="F1430" s="99"/>
      <c r="G1430" s="99"/>
      <c r="H1430" s="100"/>
      <c r="I1430" s="465"/>
      <c r="J1430" s="238"/>
      <c r="K1430" s="379"/>
      <c r="L1430" s="379"/>
      <c r="M1430" s="379"/>
      <c r="N1430" s="379"/>
    </row>
    <row r="1431" spans="1:14" s="59" customFormat="1" ht="12.75" customHeight="1">
      <c r="A1431" s="141"/>
      <c r="B1431" s="88"/>
      <c r="C1431" s="96"/>
      <c r="D1431" s="107" t="s">
        <v>284</v>
      </c>
      <c r="E1431" s="100"/>
      <c r="F1431" s="99"/>
      <c r="G1431" s="99"/>
      <c r="H1431" s="100"/>
      <c r="I1431" s="465"/>
      <c r="J1431" s="238"/>
      <c r="K1431" s="379"/>
      <c r="L1431" s="379"/>
      <c r="M1431" s="379"/>
      <c r="N1431" s="379"/>
    </row>
    <row r="1432" spans="1:14" s="59" customFormat="1" ht="12.75" customHeight="1">
      <c r="A1432" s="141"/>
      <c r="B1432" s="88"/>
      <c r="C1432" s="96"/>
      <c r="D1432" s="107" t="s">
        <v>518</v>
      </c>
      <c r="E1432" s="100"/>
      <c r="F1432" s="99"/>
      <c r="G1432" s="99"/>
      <c r="H1432" s="100"/>
      <c r="I1432" s="465"/>
      <c r="J1432" s="238"/>
      <c r="K1432" s="379"/>
      <c r="L1432" s="379"/>
      <c r="M1432" s="379"/>
      <c r="N1432" s="379"/>
    </row>
    <row r="1433" spans="1:14" s="59" customFormat="1" ht="12.75" customHeight="1">
      <c r="A1433" s="141"/>
      <c r="B1433" s="88"/>
      <c r="C1433" s="96"/>
      <c r="D1433" s="107" t="s">
        <v>285</v>
      </c>
      <c r="E1433" s="100"/>
      <c r="F1433" s="99"/>
      <c r="G1433" s="99"/>
      <c r="H1433" s="100"/>
      <c r="I1433" s="465"/>
      <c r="J1433" s="238"/>
      <c r="K1433" s="379"/>
      <c r="L1433" s="379"/>
      <c r="M1433" s="379"/>
      <c r="N1433" s="379"/>
    </row>
    <row r="1434" spans="1:14" s="59" customFormat="1" ht="12.75" customHeight="1">
      <c r="A1434" s="388"/>
      <c r="B1434" s="129"/>
      <c r="C1434" s="96"/>
      <c r="D1434" s="107" t="s">
        <v>286</v>
      </c>
      <c r="E1434" s="100">
        <v>60000</v>
      </c>
      <c r="F1434" s="99">
        <v>60000</v>
      </c>
      <c r="G1434" s="99">
        <v>60000</v>
      </c>
      <c r="H1434" s="100">
        <v>51160</v>
      </c>
      <c r="I1434" s="465">
        <f>H1434/G1434*100</f>
        <v>85.26666666666667</v>
      </c>
      <c r="J1434" s="238">
        <f>H1434/E1434*100</f>
        <v>85.26666666666667</v>
      </c>
      <c r="K1434" s="379"/>
      <c r="L1434" s="379"/>
      <c r="M1434" s="379"/>
      <c r="N1434" s="379"/>
    </row>
    <row r="1435" spans="1:14" s="59" customFormat="1" ht="12.75" customHeight="1">
      <c r="A1435" s="114">
        <v>926</v>
      </c>
      <c r="B1435" s="154"/>
      <c r="C1435" s="381"/>
      <c r="D1435" s="187" t="s">
        <v>85</v>
      </c>
      <c r="E1435" s="247">
        <f>E1437</f>
        <v>118729.15999999999</v>
      </c>
      <c r="F1435" s="189">
        <f>F1437</f>
        <v>107700</v>
      </c>
      <c r="G1435" s="189">
        <f>G1437</f>
        <v>235042</v>
      </c>
      <c r="H1435" s="190">
        <f>H1437</f>
        <v>211359.69999999998</v>
      </c>
      <c r="I1435" s="306">
        <f>H1435/G1435*100</f>
        <v>89.92422630848954</v>
      </c>
      <c r="J1435" s="247">
        <f>H1435/E1435*100</f>
        <v>178.01835707420148</v>
      </c>
      <c r="K1435" s="379"/>
      <c r="L1435" s="394"/>
      <c r="M1435" s="379"/>
      <c r="N1435" s="379"/>
    </row>
    <row r="1436" spans="1:14" s="59" customFormat="1" ht="12.75" customHeight="1">
      <c r="A1436" s="187"/>
      <c r="B1436" s="381"/>
      <c r="C1436" s="120"/>
      <c r="D1436" s="215" t="s">
        <v>194</v>
      </c>
      <c r="E1436" s="122">
        <f>E1438</f>
        <v>18403.26</v>
      </c>
      <c r="F1436" s="121">
        <v>0</v>
      </c>
      <c r="G1436" s="121">
        <f>G1450+G1448</f>
        <v>127342</v>
      </c>
      <c r="H1436" s="122">
        <f>H1450+H1448</f>
        <v>107698.65</v>
      </c>
      <c r="I1436" s="528">
        <f>H1436/G1436*100</f>
        <v>84.57433525466853</v>
      </c>
      <c r="J1436" s="232">
        <v>0</v>
      </c>
      <c r="K1436" s="379"/>
      <c r="L1436" s="394"/>
      <c r="M1436" s="379"/>
      <c r="N1436" s="379"/>
    </row>
    <row r="1437" spans="1:14" s="59" customFormat="1" ht="12.75" customHeight="1">
      <c r="A1437" s="88"/>
      <c r="B1437" s="89">
        <v>92695</v>
      </c>
      <c r="C1437" s="319"/>
      <c r="D1437" s="171" t="s">
        <v>37</v>
      </c>
      <c r="E1437" s="303">
        <f>SUM(E1440:E1446)+E1450</f>
        <v>118729.15999999999</v>
      </c>
      <c r="F1437" s="304">
        <f>F1440+F1444+F1445+F1446</f>
        <v>107700</v>
      </c>
      <c r="G1437" s="172">
        <f>SUM(G1440:G1450)</f>
        <v>235042</v>
      </c>
      <c r="H1437" s="303">
        <f>SUM(H1439:H1446)+H1450+H1448</f>
        <v>211359.69999999998</v>
      </c>
      <c r="I1437" s="533">
        <f>H1437/G1437*100</f>
        <v>89.92422630848954</v>
      </c>
      <c r="J1437" s="547">
        <f>H1437/E1437*100</f>
        <v>178.01835707420148</v>
      </c>
      <c r="K1437" s="379"/>
      <c r="L1437" s="379"/>
      <c r="M1437" s="379"/>
      <c r="N1437" s="379"/>
    </row>
    <row r="1438" spans="1:14" s="59" customFormat="1" ht="12.75" customHeight="1">
      <c r="A1438" s="88"/>
      <c r="B1438" s="89"/>
      <c r="C1438" s="319"/>
      <c r="D1438" s="659" t="s">
        <v>185</v>
      </c>
      <c r="E1438" s="294">
        <f>E1450</f>
        <v>18403.26</v>
      </c>
      <c r="F1438" s="295">
        <v>0</v>
      </c>
      <c r="G1438" s="660">
        <f>G1450+G1448</f>
        <v>127342</v>
      </c>
      <c r="H1438" s="294">
        <f>H1450</f>
        <v>69495</v>
      </c>
      <c r="I1438" s="537">
        <f>H1438/G1438*100</f>
        <v>54.573510703459974</v>
      </c>
      <c r="J1438" s="235">
        <v>0</v>
      </c>
      <c r="K1438" s="551"/>
      <c r="L1438" s="379"/>
      <c r="M1438" s="379"/>
      <c r="N1438" s="379"/>
    </row>
    <row r="1439" spans="1:14" s="59" customFormat="1" ht="12.75" customHeight="1">
      <c r="A1439" s="88"/>
      <c r="B1439" s="95"/>
      <c r="C1439" s="96">
        <v>2800</v>
      </c>
      <c r="D1439" s="97" t="s">
        <v>177</v>
      </c>
      <c r="E1439" s="100"/>
      <c r="F1439" s="99"/>
      <c r="G1439" s="98"/>
      <c r="H1439" s="100"/>
      <c r="I1439" s="464"/>
      <c r="J1439" s="233"/>
      <c r="K1439" s="379"/>
      <c r="L1439" s="379"/>
      <c r="M1439" s="379"/>
      <c r="N1439" s="379"/>
    </row>
    <row r="1440" spans="1:14" s="59" customFormat="1" ht="12.75" customHeight="1">
      <c r="A1440" s="88"/>
      <c r="B1440" s="95"/>
      <c r="C1440" s="96"/>
      <c r="D1440" s="97" t="s">
        <v>178</v>
      </c>
      <c r="E1440" s="100">
        <v>40122.91</v>
      </c>
      <c r="F1440" s="99">
        <v>40000</v>
      </c>
      <c r="G1440" s="98">
        <v>40000</v>
      </c>
      <c r="H1440" s="100">
        <v>39174.29</v>
      </c>
      <c r="I1440" s="465">
        <f>H1440/G1440*100</f>
        <v>97.935725</v>
      </c>
      <c r="J1440" s="238">
        <f aca="true" t="shared" si="129" ref="J1440:J1450">H1440/E1440*100</f>
        <v>97.63571485717262</v>
      </c>
      <c r="K1440" s="379"/>
      <c r="L1440" s="379"/>
      <c r="M1440" s="379"/>
      <c r="N1440" s="379"/>
    </row>
    <row r="1441" spans="1:14" s="59" customFormat="1" ht="12.75" customHeight="1">
      <c r="A1441" s="88"/>
      <c r="B1441" s="95"/>
      <c r="C1441" s="96">
        <v>2830</v>
      </c>
      <c r="D1441" s="97" t="s">
        <v>174</v>
      </c>
      <c r="E1441" s="100"/>
      <c r="F1441" s="99"/>
      <c r="G1441" s="98"/>
      <c r="H1441" s="100"/>
      <c r="I1441" s="464"/>
      <c r="J1441" s="233"/>
      <c r="K1441" s="379"/>
      <c r="L1441" s="379"/>
      <c r="M1441" s="379"/>
      <c r="N1441" s="379"/>
    </row>
    <row r="1442" spans="1:14" s="59" customFormat="1" ht="12.75" customHeight="1">
      <c r="A1442" s="88"/>
      <c r="B1442" s="95"/>
      <c r="C1442" s="96"/>
      <c r="D1442" s="97" t="s">
        <v>303</v>
      </c>
      <c r="E1442" s="100"/>
      <c r="F1442" s="99"/>
      <c r="G1442" s="98"/>
      <c r="H1442" s="100"/>
      <c r="I1442" s="464"/>
      <c r="J1442" s="233"/>
      <c r="K1442" s="379"/>
      <c r="L1442" s="379"/>
      <c r="M1442" s="379"/>
      <c r="N1442" s="379"/>
    </row>
    <row r="1443" spans="1:14" s="59" customFormat="1" ht="12.75" customHeight="1">
      <c r="A1443" s="88"/>
      <c r="B1443" s="95"/>
      <c r="C1443" s="96"/>
      <c r="D1443" s="97" t="s">
        <v>179</v>
      </c>
      <c r="E1443" s="100"/>
      <c r="F1443" s="99"/>
      <c r="G1443" s="98"/>
      <c r="H1443" s="100"/>
      <c r="I1443" s="464"/>
      <c r="J1443" s="233"/>
      <c r="K1443" s="379"/>
      <c r="L1443" s="379"/>
      <c r="M1443" s="379"/>
      <c r="N1443" s="379"/>
    </row>
    <row r="1444" spans="1:14" s="59" customFormat="1" ht="12.75" customHeight="1">
      <c r="A1444" s="88"/>
      <c r="B1444" s="95"/>
      <c r="C1444" s="96"/>
      <c r="D1444" s="97" t="s">
        <v>180</v>
      </c>
      <c r="E1444" s="100">
        <v>43792.87</v>
      </c>
      <c r="F1444" s="99">
        <v>51000</v>
      </c>
      <c r="G1444" s="98">
        <v>45110</v>
      </c>
      <c r="H1444" s="100">
        <v>44027.99</v>
      </c>
      <c r="I1444" s="465">
        <f aca="true" t="shared" si="130" ref="I1444:I1453">H1444/G1444*100</f>
        <v>97.6013965861228</v>
      </c>
      <c r="J1444" s="238">
        <f t="shared" si="129"/>
        <v>100.53689105098613</v>
      </c>
      <c r="K1444" s="379"/>
      <c r="L1444" s="379"/>
      <c r="M1444" s="379"/>
      <c r="N1444" s="379"/>
    </row>
    <row r="1445" spans="1:14" s="59" customFormat="1" ht="12.75" customHeight="1">
      <c r="A1445" s="88"/>
      <c r="B1445" s="95"/>
      <c r="C1445" s="96">
        <v>4210</v>
      </c>
      <c r="D1445" s="97" t="s">
        <v>7</v>
      </c>
      <c r="E1445" s="100">
        <v>12640.17</v>
      </c>
      <c r="F1445" s="99">
        <v>12600</v>
      </c>
      <c r="G1445" s="98">
        <v>20000</v>
      </c>
      <c r="H1445" s="100">
        <v>17868.77</v>
      </c>
      <c r="I1445" s="465">
        <f t="shared" si="130"/>
        <v>89.34385</v>
      </c>
      <c r="J1445" s="238">
        <f t="shared" si="129"/>
        <v>141.36494999671683</v>
      </c>
      <c r="K1445" s="379"/>
      <c r="L1445" s="379"/>
      <c r="M1445" s="379"/>
      <c r="N1445" s="379"/>
    </row>
    <row r="1446" spans="1:14" s="59" customFormat="1" ht="12.75" customHeight="1">
      <c r="A1446" s="88"/>
      <c r="B1446" s="95"/>
      <c r="C1446" s="96">
        <v>4300</v>
      </c>
      <c r="D1446" s="97" t="s">
        <v>10</v>
      </c>
      <c r="E1446" s="100">
        <v>3769.95</v>
      </c>
      <c r="F1446" s="99">
        <v>4100</v>
      </c>
      <c r="G1446" s="98">
        <v>2590</v>
      </c>
      <c r="H1446" s="100">
        <v>2590</v>
      </c>
      <c r="I1446" s="465">
        <f t="shared" si="130"/>
        <v>100</v>
      </c>
      <c r="J1446" s="238">
        <f t="shared" si="129"/>
        <v>68.70117640817519</v>
      </c>
      <c r="K1446" s="430"/>
      <c r="L1446" s="379"/>
      <c r="M1446" s="379"/>
      <c r="N1446" s="379"/>
    </row>
    <row r="1447" spans="1:14" s="59" customFormat="1" ht="12.75" customHeight="1">
      <c r="A1447" s="88"/>
      <c r="B1447" s="95"/>
      <c r="C1447" s="96"/>
      <c r="D1447" s="318" t="s">
        <v>519</v>
      </c>
      <c r="E1447" s="100"/>
      <c r="F1447" s="99"/>
      <c r="G1447" s="98"/>
      <c r="H1447" s="100"/>
      <c r="I1447" s="465"/>
      <c r="J1447" s="238"/>
      <c r="K1447" s="430"/>
      <c r="L1447" s="379"/>
      <c r="M1447" s="379"/>
      <c r="N1447" s="379"/>
    </row>
    <row r="1448" spans="1:14" s="59" customFormat="1" ht="12.75" customHeight="1">
      <c r="A1448" s="88"/>
      <c r="B1448" s="95"/>
      <c r="C1448" s="96">
        <v>6060</v>
      </c>
      <c r="D1448" s="97" t="s">
        <v>386</v>
      </c>
      <c r="E1448" s="100">
        <v>0</v>
      </c>
      <c r="F1448" s="99">
        <v>0</v>
      </c>
      <c r="G1448" s="98">
        <v>40000</v>
      </c>
      <c r="H1448" s="100">
        <v>38203.65</v>
      </c>
      <c r="I1448" s="465">
        <f t="shared" si="130"/>
        <v>95.50912500000001</v>
      </c>
      <c r="J1448" s="238">
        <v>0</v>
      </c>
      <c r="K1448" s="430"/>
      <c r="L1448" s="379"/>
      <c r="M1448" s="379"/>
      <c r="N1448" s="379"/>
    </row>
    <row r="1449" spans="1:14" s="59" customFormat="1" ht="12.75" customHeight="1">
      <c r="A1449" s="88"/>
      <c r="B1449" s="95"/>
      <c r="C1449" s="96"/>
      <c r="D1449" s="318" t="s">
        <v>463</v>
      </c>
      <c r="E1449" s="217"/>
      <c r="F1449" s="241"/>
      <c r="G1449" s="169"/>
      <c r="H1449" s="217"/>
      <c r="I1449" s="170"/>
      <c r="J1449" s="481"/>
      <c r="K1449" s="430"/>
      <c r="L1449" s="379"/>
      <c r="M1449" s="379"/>
      <c r="N1449" s="379"/>
    </row>
    <row r="1450" spans="1:14" s="59" customFormat="1" ht="12.75" customHeight="1">
      <c r="A1450" s="129"/>
      <c r="B1450" s="95"/>
      <c r="C1450" s="96">
        <v>6050</v>
      </c>
      <c r="D1450" s="97" t="s">
        <v>520</v>
      </c>
      <c r="E1450" s="100">
        <v>18403.26</v>
      </c>
      <c r="F1450" s="99">
        <v>0</v>
      </c>
      <c r="G1450" s="98">
        <v>87342</v>
      </c>
      <c r="H1450" s="100">
        <v>69495</v>
      </c>
      <c r="I1450" s="465">
        <f t="shared" si="130"/>
        <v>79.56653156556983</v>
      </c>
      <c r="J1450" s="238">
        <f t="shared" si="129"/>
        <v>377.62331239139155</v>
      </c>
      <c r="K1450" s="430"/>
      <c r="L1450" s="379"/>
      <c r="M1450" s="379"/>
      <c r="N1450" s="379"/>
    </row>
    <row r="1451" spans="1:14" s="59" customFormat="1" ht="12.75" customHeight="1">
      <c r="A1451" s="581"/>
      <c r="B1451" s="582"/>
      <c r="C1451" s="583"/>
      <c r="D1451" s="584" t="s">
        <v>86</v>
      </c>
      <c r="E1451" s="585">
        <f>E10+E13+E20+E53+E79+E119+E326+E376+E380+E390+E872+E922+E1010+E1074+E1378+E1424+E1435+E372+E1319</f>
        <v>65725605.440000005</v>
      </c>
      <c r="F1451" s="586">
        <f>F10+F13+F20+F53+F79+F119+F326+F376+F380+F390+F872+F922+F1010+F1074+F1378+F1424+F1435+F1319+F372</f>
        <v>74792000</v>
      </c>
      <c r="G1451" s="586">
        <f>G13+G20+G53+G79+G119+G301+G312+G326+G372+G376+G380+G390+G872+G922+G1010+G1074+G1319+G1378+G1424+G1435</f>
        <v>78916604</v>
      </c>
      <c r="H1451" s="587">
        <f>H10+H13+H20+H53+H79+H119+H326+H376+H380+H390+H872+H922+H1010+H1074+H1378+H1424+H1435+H372+H1319+H301+H312</f>
        <v>74261267.25</v>
      </c>
      <c r="I1451" s="463">
        <f t="shared" si="130"/>
        <v>94.10094135576335</v>
      </c>
      <c r="J1451" s="232">
        <f>H1451/E1451*100</f>
        <v>112.98681351485165</v>
      </c>
      <c r="K1451" s="431"/>
      <c r="L1451" s="379"/>
      <c r="M1451" s="379"/>
      <c r="N1451" s="379"/>
    </row>
    <row r="1452" spans="1:14" s="59" customFormat="1" ht="12.75" customHeight="1">
      <c r="A1452" s="581"/>
      <c r="B1452" s="588"/>
      <c r="C1452" s="583"/>
      <c r="D1452" s="584" t="s">
        <v>158</v>
      </c>
      <c r="E1452" s="589">
        <f>E21+E54+E120+E391+E873+E923+E1075+E1436+E80+E1011+E1379+E327+E1320</f>
        <v>7012506.95</v>
      </c>
      <c r="F1452" s="586">
        <f>F21+F54+F80+F120+F391+F873+F923+F1075+F1436+F1379+F327+F1320</f>
        <v>14886439</v>
      </c>
      <c r="G1452" s="586">
        <f>G21+G54+G80+G120+G391+G873+G923+G1075+G1379+G1011+G1436+G327+G1320</f>
        <v>15574468</v>
      </c>
      <c r="H1452" s="587">
        <f>H21+H54+H80+H120+H391+H923+H1075+H1436+H1011+H1379+H327+H873+H1320</f>
        <v>12250041.969999999</v>
      </c>
      <c r="I1452" s="232">
        <f t="shared" si="130"/>
        <v>78.65464149401443</v>
      </c>
      <c r="J1452" s="232">
        <f>H1452/E1452*100</f>
        <v>174.68848241212794</v>
      </c>
      <c r="K1452" s="431"/>
      <c r="L1452" s="379"/>
      <c r="M1452" s="379"/>
      <c r="N1452" s="379"/>
    </row>
    <row r="1453" spans="1:14" s="59" customFormat="1" ht="12.75" customHeight="1">
      <c r="A1453" s="590"/>
      <c r="B1453" s="456"/>
      <c r="C1453" s="591"/>
      <c r="D1453" s="452" t="s">
        <v>253</v>
      </c>
      <c r="E1453" s="592">
        <f>E1451-E1452</f>
        <v>58713098.49</v>
      </c>
      <c r="F1453" s="117">
        <f>F1451-F1452</f>
        <v>59905561</v>
      </c>
      <c r="G1453" s="117">
        <f>G1451-G1452</f>
        <v>63342136</v>
      </c>
      <c r="H1453" s="122">
        <f>H1451-H1452</f>
        <v>62011225.28</v>
      </c>
      <c r="I1453" s="122">
        <f t="shared" si="130"/>
        <v>97.89885405822122</v>
      </c>
      <c r="J1453" s="122">
        <f>H1453/E1453*100</f>
        <v>105.61736115930202</v>
      </c>
      <c r="K1453" s="431"/>
      <c r="L1453" s="379"/>
      <c r="M1453" s="379"/>
      <c r="N1453" s="379"/>
    </row>
    <row r="1454" spans="5:14" s="59" customFormat="1" ht="12.75" customHeight="1">
      <c r="E1454" s="276"/>
      <c r="F1454" s="277"/>
      <c r="G1454" s="277"/>
      <c r="H1454" s="204"/>
      <c r="I1454" s="289"/>
      <c r="J1454" s="289"/>
      <c r="K1454" s="379"/>
      <c r="L1454" s="379"/>
      <c r="M1454" s="379"/>
      <c r="N1454" s="379"/>
    </row>
    <row r="1455" spans="4:14" s="59" customFormat="1" ht="12.75" customHeight="1">
      <c r="D1455" s="128"/>
      <c r="E1455" s="280"/>
      <c r="F1455" s="281"/>
      <c r="G1455" s="282"/>
      <c r="H1455" s="207"/>
      <c r="I1455" s="289"/>
      <c r="J1455" s="289"/>
      <c r="K1455" s="759"/>
      <c r="L1455" s="379"/>
      <c r="M1455" s="379"/>
      <c r="N1455" s="379"/>
    </row>
    <row r="1456" spans="4:14" s="59" customFormat="1" ht="12.75" customHeight="1">
      <c r="D1456" s="131"/>
      <c r="E1456" s="288"/>
      <c r="F1456" s="281"/>
      <c r="G1456" s="593"/>
      <c r="H1456" s="289"/>
      <c r="I1456" s="285"/>
      <c r="J1456" s="285"/>
      <c r="K1456" s="385"/>
      <c r="L1456" s="379"/>
      <c r="M1456" s="379"/>
      <c r="N1456" s="379"/>
    </row>
    <row r="1457" spans="4:14" s="59" customFormat="1" ht="12.75" customHeight="1">
      <c r="D1457" s="131"/>
      <c r="E1457" s="288"/>
      <c r="F1457" s="281"/>
      <c r="G1457" s="593"/>
      <c r="H1457" s="289"/>
      <c r="I1457" s="286"/>
      <c r="J1457" s="287"/>
      <c r="K1457" s="385"/>
      <c r="L1457" s="379"/>
      <c r="M1457" s="379"/>
      <c r="N1457" s="379"/>
    </row>
    <row r="1458" spans="4:14" s="59" customFormat="1" ht="12.75" customHeight="1">
      <c r="D1458" s="131"/>
      <c r="E1458" s="288"/>
      <c r="F1458" s="281"/>
      <c r="G1458" s="593"/>
      <c r="H1458" s="289"/>
      <c r="I1458" s="278"/>
      <c r="J1458" s="279"/>
      <c r="K1458" s="379"/>
      <c r="L1458" s="379"/>
      <c r="M1458" s="379"/>
      <c r="N1458" s="379"/>
    </row>
    <row r="1459" spans="4:14" s="59" customFormat="1" ht="12.75" customHeight="1">
      <c r="D1459" s="131"/>
      <c r="E1459" s="288"/>
      <c r="F1459" s="281"/>
      <c r="G1459" s="282"/>
      <c r="H1459" s="207"/>
      <c r="I1459" s="278"/>
      <c r="J1459" s="279"/>
      <c r="K1459" s="379"/>
      <c r="L1459" s="379"/>
      <c r="M1459" s="379"/>
      <c r="N1459" s="379"/>
    </row>
    <row r="1460" spans="4:14" s="59" customFormat="1" ht="12.75" customHeight="1">
      <c r="D1460" s="131"/>
      <c r="E1460" s="288"/>
      <c r="F1460" s="281"/>
      <c r="G1460" s="282"/>
      <c r="H1460" s="207"/>
      <c r="I1460" s="278"/>
      <c r="J1460" s="279"/>
      <c r="K1460" s="379"/>
      <c r="L1460" s="379"/>
      <c r="M1460" s="379"/>
      <c r="N1460" s="379"/>
    </row>
    <row r="1461" spans="4:14" s="59" customFormat="1" ht="12.75" customHeight="1">
      <c r="D1461" s="131"/>
      <c r="E1461" s="288"/>
      <c r="F1461" s="281"/>
      <c r="G1461" s="282"/>
      <c r="H1461" s="207"/>
      <c r="I1461" s="278"/>
      <c r="J1461" s="279"/>
      <c r="K1461" s="379"/>
      <c r="L1461" s="379"/>
      <c r="M1461" s="379"/>
      <c r="N1461" s="379"/>
    </row>
    <row r="1462" spans="4:14" s="59" customFormat="1" ht="12.75" customHeight="1">
      <c r="D1462" s="131"/>
      <c r="E1462" s="283"/>
      <c r="F1462" s="281"/>
      <c r="G1462" s="282"/>
      <c r="H1462" s="207"/>
      <c r="I1462" s="278"/>
      <c r="J1462" s="279"/>
      <c r="K1462" s="379"/>
      <c r="L1462" s="379"/>
      <c r="M1462" s="379"/>
      <c r="N1462" s="379"/>
    </row>
    <row r="1463" spans="4:14" s="59" customFormat="1" ht="12.75" customHeight="1">
      <c r="D1463" s="131"/>
      <c r="E1463" s="288"/>
      <c r="F1463" s="281"/>
      <c r="G1463" s="282"/>
      <c r="H1463" s="770"/>
      <c r="I1463" s="278"/>
      <c r="J1463" s="279"/>
      <c r="K1463" s="379"/>
      <c r="L1463" s="379"/>
      <c r="M1463" s="379"/>
      <c r="N1463" s="379"/>
    </row>
    <row r="1464" spans="4:14" s="59" customFormat="1" ht="12.75" customHeight="1">
      <c r="D1464" s="131"/>
      <c r="E1464" s="288"/>
      <c r="F1464" s="281"/>
      <c r="G1464" s="282"/>
      <c r="H1464" s="771"/>
      <c r="I1464" s="278"/>
      <c r="J1464" s="279"/>
      <c r="K1464" s="379"/>
      <c r="L1464" s="379"/>
      <c r="M1464" s="379"/>
      <c r="N1464" s="379"/>
    </row>
    <row r="1465" spans="4:14" s="59" customFormat="1" ht="12.75" customHeight="1">
      <c r="D1465" s="131"/>
      <c r="E1465" s="288"/>
      <c r="F1465" s="281"/>
      <c r="G1465" s="282"/>
      <c r="H1465" s="204"/>
      <c r="I1465" s="278"/>
      <c r="J1465" s="279"/>
      <c r="K1465" s="379"/>
      <c r="L1465" s="379"/>
      <c r="M1465" s="379"/>
      <c r="N1465" s="379"/>
    </row>
    <row r="1466" spans="4:14" s="59" customFormat="1" ht="12.75" customHeight="1">
      <c r="D1466" s="131"/>
      <c r="E1466" s="288"/>
      <c r="F1466" s="281"/>
      <c r="G1466" s="282"/>
      <c r="H1466" s="204"/>
      <c r="I1466" s="278"/>
      <c r="J1466" s="279"/>
      <c r="K1466" s="379"/>
      <c r="L1466" s="379"/>
      <c r="M1466" s="379"/>
      <c r="N1466" s="379"/>
    </row>
    <row r="1467" spans="4:14" s="59" customFormat="1" ht="12.75" customHeight="1">
      <c r="D1467" s="131"/>
      <c r="E1467" s="288"/>
      <c r="F1467" s="281"/>
      <c r="G1467" s="282"/>
      <c r="I1467" s="278"/>
      <c r="J1467" s="279"/>
      <c r="K1467" s="379"/>
      <c r="L1467" s="379"/>
      <c r="M1467" s="379"/>
      <c r="N1467" s="379"/>
    </row>
    <row r="1468" spans="4:14" s="59" customFormat="1" ht="12.75" customHeight="1">
      <c r="D1468" s="131"/>
      <c r="E1468" s="288"/>
      <c r="F1468" s="281"/>
      <c r="G1468" s="282"/>
      <c r="H1468" s="285"/>
      <c r="I1468" s="278"/>
      <c r="J1468" s="279"/>
      <c r="K1468" s="379"/>
      <c r="L1468" s="379"/>
      <c r="M1468" s="379"/>
      <c r="N1468" s="379"/>
    </row>
    <row r="1469" spans="4:14" s="59" customFormat="1" ht="12.75" customHeight="1">
      <c r="D1469" s="131"/>
      <c r="E1469" s="288"/>
      <c r="F1469" s="281"/>
      <c r="G1469" s="282"/>
      <c r="H1469" s="285"/>
      <c r="I1469" s="278"/>
      <c r="J1469" s="279"/>
      <c r="K1469" s="379"/>
      <c r="L1469" s="379"/>
      <c r="M1469" s="379"/>
      <c r="N1469" s="379"/>
    </row>
    <row r="1470" spans="4:14" s="59" customFormat="1" ht="12.75" customHeight="1">
      <c r="D1470" s="131"/>
      <c r="E1470" s="288"/>
      <c r="F1470" s="281"/>
      <c r="G1470" s="282"/>
      <c r="H1470" s="285"/>
      <c r="I1470" s="278"/>
      <c r="J1470" s="279"/>
      <c r="K1470" s="379"/>
      <c r="L1470" s="379"/>
      <c r="M1470" s="379"/>
      <c r="N1470" s="379"/>
    </row>
    <row r="1471" spans="4:14" s="59" customFormat="1" ht="12.75" customHeight="1">
      <c r="D1471" s="131"/>
      <c r="E1471" s="283"/>
      <c r="F1471" s="284"/>
      <c r="G1471" s="208"/>
      <c r="H1471" s="285"/>
      <c r="I1471" s="278"/>
      <c r="J1471" s="279"/>
      <c r="K1471" s="379"/>
      <c r="L1471" s="379"/>
      <c r="M1471" s="379"/>
      <c r="N1471" s="379"/>
    </row>
    <row r="1472" spans="4:14" s="59" customFormat="1" ht="12.75" customHeight="1">
      <c r="D1472" s="131"/>
      <c r="E1472" s="131" t="s">
        <v>491</v>
      </c>
      <c r="F1472" s="284"/>
      <c r="G1472" s="208"/>
      <c r="H1472" s="285"/>
      <c r="I1472" s="278"/>
      <c r="J1472" s="279"/>
      <c r="K1472" s="379"/>
      <c r="L1472" s="379"/>
      <c r="M1472" s="379"/>
      <c r="N1472" s="379"/>
    </row>
    <row r="1473" spans="4:14" s="59" customFormat="1" ht="12.75" customHeight="1">
      <c r="D1473" s="131"/>
      <c r="E1473" s="283"/>
      <c r="F1473" s="284"/>
      <c r="G1473" s="208"/>
      <c r="H1473" s="285"/>
      <c r="I1473" s="278"/>
      <c r="J1473" s="279"/>
      <c r="K1473" s="379"/>
      <c r="L1473" s="379"/>
      <c r="M1473" s="379"/>
      <c r="N1473" s="379"/>
    </row>
    <row r="1474" spans="4:14" s="59" customFormat="1" ht="12.75" customHeight="1">
      <c r="D1474" s="131"/>
      <c r="E1474" s="283"/>
      <c r="F1474" s="284"/>
      <c r="G1474" s="208"/>
      <c r="H1474" s="285"/>
      <c r="I1474" s="278"/>
      <c r="J1474" s="279"/>
      <c r="K1474" s="379"/>
      <c r="L1474" s="379"/>
      <c r="M1474" s="379"/>
      <c r="N1474" s="379"/>
    </row>
    <row r="1475" spans="4:14" s="59" customFormat="1" ht="12.75" customHeight="1">
      <c r="D1475" s="131"/>
      <c r="E1475" s="283"/>
      <c r="F1475" s="284"/>
      <c r="G1475" s="208"/>
      <c r="H1475" s="285"/>
      <c r="I1475" s="278"/>
      <c r="J1475" s="279"/>
      <c r="K1475" s="379"/>
      <c r="L1475" s="379"/>
      <c r="M1475" s="379"/>
      <c r="N1475" s="379"/>
    </row>
    <row r="1476" spans="4:14" s="59" customFormat="1" ht="12.75" customHeight="1">
      <c r="D1476" s="131"/>
      <c r="E1476" s="283"/>
      <c r="F1476" s="284"/>
      <c r="G1476" s="208"/>
      <c r="H1476" s="285"/>
      <c r="I1476" s="278"/>
      <c r="J1476" s="279"/>
      <c r="K1476" s="379"/>
      <c r="L1476" s="379"/>
      <c r="M1476" s="379"/>
      <c r="N1476" s="379"/>
    </row>
    <row r="1477" spans="4:14" s="59" customFormat="1" ht="12.75" customHeight="1">
      <c r="D1477" s="131"/>
      <c r="E1477" s="283"/>
      <c r="F1477" s="284"/>
      <c r="G1477" s="208"/>
      <c r="H1477" s="285"/>
      <c r="I1477" s="278"/>
      <c r="J1477" s="279"/>
      <c r="K1477" s="379"/>
      <c r="L1477" s="379"/>
      <c r="M1477" s="379"/>
      <c r="N1477" s="379"/>
    </row>
    <row r="1478" spans="4:14" s="59" customFormat="1" ht="12.75" customHeight="1">
      <c r="D1478" s="131"/>
      <c r="E1478" s="283"/>
      <c r="F1478" s="284"/>
      <c r="G1478" s="208"/>
      <c r="H1478" s="285"/>
      <c r="I1478" s="278"/>
      <c r="J1478" s="279"/>
      <c r="K1478" s="379"/>
      <c r="L1478" s="379"/>
      <c r="M1478" s="379"/>
      <c r="N1478" s="379"/>
    </row>
    <row r="1479" spans="4:14" s="59" customFormat="1" ht="12.75" customHeight="1">
      <c r="D1479" s="131"/>
      <c r="E1479" s="283"/>
      <c r="F1479" s="284"/>
      <c r="G1479" s="208"/>
      <c r="H1479" s="285"/>
      <c r="I1479" s="278"/>
      <c r="J1479" s="279"/>
      <c r="K1479" s="379"/>
      <c r="L1479" s="379"/>
      <c r="M1479" s="379"/>
      <c r="N1479" s="379"/>
    </row>
    <row r="1480" spans="4:14" s="59" customFormat="1" ht="12.75" customHeight="1">
      <c r="D1480" s="131"/>
      <c r="E1480" s="283"/>
      <c r="F1480" s="284"/>
      <c r="G1480" s="208"/>
      <c r="H1480" s="285"/>
      <c r="I1480" s="278"/>
      <c r="J1480" s="279"/>
      <c r="K1480" s="379"/>
      <c r="L1480" s="379"/>
      <c r="M1480" s="379"/>
      <c r="N1480" s="379"/>
    </row>
    <row r="1481" spans="4:14" s="59" customFormat="1" ht="12.75" customHeight="1">
      <c r="D1481" s="131"/>
      <c r="E1481" s="283"/>
      <c r="F1481" s="284"/>
      <c r="G1481" s="208"/>
      <c r="H1481" s="285"/>
      <c r="I1481" s="278"/>
      <c r="J1481" s="279"/>
      <c r="K1481" s="379"/>
      <c r="L1481" s="379"/>
      <c r="M1481" s="379"/>
      <c r="N1481" s="379"/>
    </row>
    <row r="1482" spans="4:14" s="59" customFormat="1" ht="12.75" customHeight="1">
      <c r="D1482" s="131"/>
      <c r="E1482" s="283"/>
      <c r="F1482" s="284"/>
      <c r="G1482" s="208"/>
      <c r="H1482" s="285"/>
      <c r="I1482" s="278"/>
      <c r="J1482" s="279"/>
      <c r="K1482" s="379"/>
      <c r="L1482" s="379"/>
      <c r="M1482" s="379"/>
      <c r="N1482" s="379"/>
    </row>
    <row r="1483" spans="4:14" s="59" customFormat="1" ht="12.75" customHeight="1">
      <c r="D1483" s="131"/>
      <c r="E1483" s="283"/>
      <c r="F1483" s="284"/>
      <c r="G1483" s="208"/>
      <c r="H1483" s="285"/>
      <c r="I1483" s="278"/>
      <c r="J1483" s="279"/>
      <c r="K1483" s="379"/>
      <c r="L1483" s="379"/>
      <c r="M1483" s="379"/>
      <c r="N1483" s="379"/>
    </row>
    <row r="1484" spans="4:14" s="59" customFormat="1" ht="12.75" customHeight="1">
      <c r="D1484" s="131"/>
      <c r="E1484" s="283"/>
      <c r="F1484" s="284"/>
      <c r="G1484" s="208"/>
      <c r="H1484" s="285"/>
      <c r="I1484" s="278"/>
      <c r="J1484" s="279"/>
      <c r="K1484" s="379"/>
      <c r="L1484" s="379"/>
      <c r="M1484" s="379"/>
      <c r="N1484" s="379"/>
    </row>
    <row r="1485" spans="4:14" s="59" customFormat="1" ht="12.75" customHeight="1">
      <c r="D1485" s="131"/>
      <c r="E1485" s="283"/>
      <c r="F1485" s="284"/>
      <c r="G1485" s="208"/>
      <c r="H1485" s="285"/>
      <c r="I1485" s="278"/>
      <c r="J1485" s="279"/>
      <c r="K1485" s="379"/>
      <c r="L1485" s="379"/>
      <c r="M1485" s="379"/>
      <c r="N1485" s="379"/>
    </row>
    <row r="1486" spans="4:14" s="59" customFormat="1" ht="12.75" customHeight="1">
      <c r="D1486" s="131"/>
      <c r="E1486" s="283"/>
      <c r="F1486" s="284"/>
      <c r="G1486" s="208"/>
      <c r="H1486" s="285"/>
      <c r="I1486" s="278"/>
      <c r="J1486" s="279"/>
      <c r="K1486" s="379"/>
      <c r="L1486" s="379"/>
      <c r="M1486" s="379"/>
      <c r="N1486" s="379"/>
    </row>
    <row r="1487" spans="4:14" s="59" customFormat="1" ht="12.75" customHeight="1">
      <c r="D1487" s="131"/>
      <c r="E1487" s="131"/>
      <c r="F1487" s="284"/>
      <c r="G1487" s="208"/>
      <c r="H1487" s="285"/>
      <c r="I1487" s="278"/>
      <c r="J1487" s="279"/>
      <c r="K1487" s="379"/>
      <c r="L1487" s="379"/>
      <c r="M1487" s="379"/>
      <c r="N1487" s="379"/>
    </row>
    <row r="1488" spans="4:14" s="59" customFormat="1" ht="12.75" customHeight="1">
      <c r="D1488" s="131"/>
      <c r="E1488" s="283"/>
      <c r="F1488" s="284"/>
      <c r="G1488" s="208"/>
      <c r="H1488" s="285"/>
      <c r="I1488" s="278"/>
      <c r="J1488" s="279"/>
      <c r="K1488" s="379"/>
      <c r="L1488" s="379"/>
      <c r="M1488" s="379"/>
      <c r="N1488" s="379"/>
    </row>
    <row r="1489" spans="4:14" s="59" customFormat="1" ht="12.75" customHeight="1">
      <c r="D1489" s="131"/>
      <c r="E1489" s="283"/>
      <c r="F1489" s="284"/>
      <c r="G1489" s="208"/>
      <c r="H1489" s="285"/>
      <c r="I1489" s="278"/>
      <c r="J1489" s="279"/>
      <c r="K1489" s="379"/>
      <c r="L1489" s="379"/>
      <c r="M1489" s="379"/>
      <c r="N1489" s="379"/>
    </row>
    <row r="1490" spans="4:14" s="59" customFormat="1" ht="12.75" customHeight="1">
      <c r="D1490" s="131"/>
      <c r="E1490" s="283"/>
      <c r="F1490" s="284"/>
      <c r="G1490" s="208"/>
      <c r="H1490" s="285"/>
      <c r="I1490" s="278"/>
      <c r="J1490" s="279"/>
      <c r="K1490" s="379"/>
      <c r="L1490" s="379"/>
      <c r="M1490" s="379"/>
      <c r="N1490" s="379"/>
    </row>
    <row r="1491" spans="4:14" s="59" customFormat="1" ht="12.75" customHeight="1">
      <c r="D1491" s="131"/>
      <c r="E1491" s="283"/>
      <c r="F1491" s="284"/>
      <c r="G1491" s="208"/>
      <c r="H1491" s="285"/>
      <c r="I1491" s="278"/>
      <c r="J1491" s="279"/>
      <c r="K1491" s="379"/>
      <c r="L1491" s="379"/>
      <c r="M1491" s="379"/>
      <c r="N1491" s="379"/>
    </row>
    <row r="1492" spans="4:14" s="59" customFormat="1" ht="12.75" customHeight="1">
      <c r="D1492" s="131"/>
      <c r="E1492" s="283"/>
      <c r="F1492" s="284"/>
      <c r="G1492" s="208"/>
      <c r="H1492" s="285"/>
      <c r="I1492" s="278"/>
      <c r="J1492" s="279"/>
      <c r="K1492" s="379"/>
      <c r="L1492" s="379"/>
      <c r="M1492" s="379"/>
      <c r="N1492" s="379"/>
    </row>
    <row r="1493" spans="4:14" s="59" customFormat="1" ht="12.75" customHeight="1">
      <c r="D1493" s="131"/>
      <c r="E1493" s="283"/>
      <c r="F1493" s="284"/>
      <c r="G1493" s="208"/>
      <c r="H1493" s="285"/>
      <c r="I1493" s="278"/>
      <c r="J1493" s="279"/>
      <c r="K1493" s="379"/>
      <c r="L1493" s="379"/>
      <c r="M1493" s="379"/>
      <c r="N1493" s="379"/>
    </row>
    <row r="1494" spans="4:14" s="59" customFormat="1" ht="12.75" customHeight="1">
      <c r="D1494" s="131"/>
      <c r="E1494" s="130"/>
      <c r="F1494" s="130"/>
      <c r="G1494" s="277"/>
      <c r="H1494" s="204"/>
      <c r="I1494" s="278"/>
      <c r="J1494" s="279"/>
      <c r="K1494" s="379"/>
      <c r="L1494" s="379"/>
      <c r="M1494" s="379"/>
      <c r="N1494" s="379"/>
    </row>
    <row r="1495" spans="5:14" s="59" customFormat="1" ht="12.75" customHeight="1">
      <c r="E1495" s="277"/>
      <c r="F1495" s="277"/>
      <c r="G1495" s="277"/>
      <c r="H1495" s="204"/>
      <c r="I1495" s="278"/>
      <c r="J1495" s="279"/>
      <c r="K1495" s="379"/>
      <c r="L1495" s="379"/>
      <c r="M1495" s="379"/>
      <c r="N1495" s="379"/>
    </row>
    <row r="1496" spans="5:14" s="59" customFormat="1" ht="12.75" customHeight="1">
      <c r="E1496" s="277"/>
      <c r="F1496" s="277"/>
      <c r="G1496" s="277"/>
      <c r="H1496" s="204"/>
      <c r="I1496" s="278"/>
      <c r="J1496" s="279"/>
      <c r="K1496" s="379"/>
      <c r="L1496" s="379"/>
      <c r="M1496" s="379"/>
      <c r="N1496" s="379"/>
    </row>
    <row r="1497" spans="5:14" s="59" customFormat="1" ht="12.75" customHeight="1">
      <c r="E1497" s="277"/>
      <c r="F1497" s="277"/>
      <c r="G1497" s="277"/>
      <c r="H1497" s="204"/>
      <c r="I1497" s="289"/>
      <c r="J1497" s="279"/>
      <c r="K1497" s="379"/>
      <c r="L1497" s="379"/>
      <c r="M1497" s="379"/>
      <c r="N1497" s="379"/>
    </row>
    <row r="1498" spans="5:14" s="59" customFormat="1" ht="12.75" customHeight="1">
      <c r="E1498" s="277"/>
      <c r="F1498" s="277"/>
      <c r="G1498" s="277"/>
      <c r="H1498" s="204"/>
      <c r="I1498" s="289"/>
      <c r="J1498" s="279"/>
      <c r="K1498" s="379"/>
      <c r="L1498" s="379"/>
      <c r="M1498" s="379"/>
      <c r="N1498" s="379"/>
    </row>
    <row r="1499" spans="1:14" s="59" customFormat="1" ht="12.75" customHeight="1">
      <c r="A1499" s="67"/>
      <c r="B1499" s="67"/>
      <c r="C1499" s="67"/>
      <c r="D1499" s="67"/>
      <c r="E1499" s="432"/>
      <c r="F1499" s="432"/>
      <c r="G1499" s="432"/>
      <c r="H1499" s="433"/>
      <c r="I1499" s="434"/>
      <c r="J1499" s="435"/>
      <c r="K1499" s="379"/>
      <c r="L1499" s="379"/>
      <c r="M1499" s="379"/>
      <c r="N1499" s="379"/>
    </row>
    <row r="1500" spans="1:14" s="59" customFormat="1" ht="12.75" customHeight="1">
      <c r="A1500" s="67"/>
      <c r="B1500" s="67"/>
      <c r="C1500" s="67"/>
      <c r="D1500" s="67"/>
      <c r="E1500" s="432"/>
      <c r="F1500" s="432"/>
      <c r="G1500" s="432"/>
      <c r="H1500" s="433"/>
      <c r="I1500" s="434"/>
      <c r="J1500" s="435"/>
      <c r="K1500" s="379"/>
      <c r="L1500" s="379"/>
      <c r="M1500" s="379"/>
      <c r="N1500" s="379"/>
    </row>
    <row r="1501" spans="1:14" s="59" customFormat="1" ht="12.75" customHeight="1">
      <c r="A1501" s="67"/>
      <c r="B1501" s="67"/>
      <c r="C1501" s="67"/>
      <c r="D1501" s="67"/>
      <c r="E1501" s="432"/>
      <c r="F1501" s="432"/>
      <c r="G1501" s="432"/>
      <c r="H1501" s="433"/>
      <c r="I1501" s="434"/>
      <c r="J1501" s="435"/>
      <c r="K1501" s="379"/>
      <c r="L1501" s="379"/>
      <c r="M1501" s="379"/>
      <c r="N1501" s="379"/>
    </row>
    <row r="1502" spans="1:14" s="59" customFormat="1" ht="12.75" customHeight="1">
      <c r="A1502" s="67"/>
      <c r="B1502" s="67"/>
      <c r="C1502" s="67"/>
      <c r="D1502" s="67"/>
      <c r="E1502" s="432"/>
      <c r="F1502" s="432"/>
      <c r="G1502" s="432"/>
      <c r="H1502" s="436"/>
      <c r="I1502" s="437"/>
      <c r="J1502" s="438"/>
      <c r="K1502" s="379"/>
      <c r="L1502" s="379"/>
      <c r="M1502" s="379"/>
      <c r="N1502" s="379"/>
    </row>
    <row r="1503" spans="5:14" s="59" customFormat="1" ht="12.75" customHeight="1">
      <c r="E1503" s="277"/>
      <c r="F1503" s="277"/>
      <c r="G1503" s="277"/>
      <c r="H1503" s="204"/>
      <c r="I1503" s="289"/>
      <c r="J1503" s="279"/>
      <c r="K1503" s="379"/>
      <c r="L1503" s="379"/>
      <c r="M1503" s="379"/>
      <c r="N1503" s="379"/>
    </row>
    <row r="1504" spans="5:14" s="59" customFormat="1" ht="12.75" customHeight="1">
      <c r="E1504" s="277"/>
      <c r="F1504" s="277"/>
      <c r="G1504" s="277"/>
      <c r="H1504" s="204"/>
      <c r="I1504" s="289"/>
      <c r="J1504" s="279"/>
      <c r="K1504" s="379"/>
      <c r="L1504" s="379"/>
      <c r="M1504" s="379"/>
      <c r="N1504" s="379"/>
    </row>
    <row r="1505" spans="5:14" s="59" customFormat="1" ht="12.75" customHeight="1">
      <c r="E1505" s="277"/>
      <c r="F1505" s="277"/>
      <c r="G1505" s="277"/>
      <c r="H1505" s="204"/>
      <c r="I1505" s="289"/>
      <c r="J1505" s="279"/>
      <c r="K1505" s="379"/>
      <c r="L1505" s="379"/>
      <c r="M1505" s="379"/>
      <c r="N1505" s="379"/>
    </row>
    <row r="1506" spans="1:14" s="59" customFormat="1" ht="12.75" customHeight="1">
      <c r="A1506" s="67"/>
      <c r="B1506" s="67"/>
      <c r="C1506" s="67"/>
      <c r="D1506" s="67"/>
      <c r="E1506" s="432"/>
      <c r="F1506" s="432"/>
      <c r="G1506" s="432"/>
      <c r="H1506" s="433"/>
      <c r="I1506" s="434"/>
      <c r="J1506" s="435"/>
      <c r="K1506" s="379"/>
      <c r="L1506" s="379"/>
      <c r="M1506" s="379"/>
      <c r="N1506" s="379"/>
    </row>
    <row r="1507" spans="1:14" s="59" customFormat="1" ht="12.75" customHeight="1">
      <c r="A1507" s="67"/>
      <c r="B1507" s="67"/>
      <c r="C1507" s="67"/>
      <c r="D1507" s="67"/>
      <c r="E1507" s="432"/>
      <c r="F1507" s="432"/>
      <c r="G1507" s="432"/>
      <c r="H1507" s="433"/>
      <c r="I1507" s="434"/>
      <c r="J1507" s="435"/>
      <c r="K1507" s="379"/>
      <c r="L1507" s="379"/>
      <c r="M1507" s="379"/>
      <c r="N1507" s="379"/>
    </row>
    <row r="1508" spans="1:14" s="59" customFormat="1" ht="12.75" customHeight="1">
      <c r="A1508" s="67"/>
      <c r="B1508" s="67"/>
      <c r="C1508" s="67"/>
      <c r="D1508" s="67"/>
      <c r="E1508" s="432"/>
      <c r="F1508" s="432"/>
      <c r="G1508" s="432"/>
      <c r="H1508" s="436"/>
      <c r="I1508" s="437"/>
      <c r="J1508" s="438"/>
      <c r="K1508" s="379"/>
      <c r="L1508" s="379"/>
      <c r="M1508" s="379"/>
      <c r="N1508" s="379"/>
    </row>
    <row r="1509" spans="1:14" s="59" customFormat="1" ht="12.75" customHeight="1">
      <c r="A1509" s="128"/>
      <c r="B1509" s="162"/>
      <c r="C1509" s="162"/>
      <c r="D1509" s="162"/>
      <c r="E1509" s="439"/>
      <c r="F1509" s="440"/>
      <c r="G1509" s="440"/>
      <c r="H1509" s="439"/>
      <c r="I1509" s="441"/>
      <c r="J1509" s="243"/>
      <c r="K1509" s="379"/>
      <c r="L1509" s="379"/>
      <c r="M1509" s="379"/>
      <c r="N1509" s="379"/>
    </row>
    <row r="1510" spans="1:14" s="59" customFormat="1" ht="12.75" customHeight="1">
      <c r="A1510" s="128"/>
      <c r="B1510" s="162"/>
      <c r="C1510" s="442"/>
      <c r="D1510" s="442"/>
      <c r="E1510" s="443"/>
      <c r="F1510" s="444"/>
      <c r="G1510" s="444"/>
      <c r="H1510" s="443"/>
      <c r="I1510" s="445"/>
      <c r="J1510" s="446"/>
      <c r="K1510" s="379"/>
      <c r="L1510" s="379"/>
      <c r="M1510" s="379"/>
      <c r="N1510" s="379"/>
    </row>
    <row r="1511" spans="1:14" s="59" customFormat="1" ht="12.75" customHeight="1">
      <c r="A1511" s="128"/>
      <c r="B1511" s="210"/>
      <c r="C1511" s="128"/>
      <c r="D1511" s="128"/>
      <c r="E1511" s="328"/>
      <c r="F1511" s="130"/>
      <c r="G1511" s="130"/>
      <c r="H1511" s="328"/>
      <c r="I1511" s="441"/>
      <c r="J1511" s="243"/>
      <c r="K1511" s="379"/>
      <c r="L1511" s="379"/>
      <c r="M1511" s="379"/>
      <c r="N1511" s="379"/>
    </row>
    <row r="1512" spans="1:14" s="59" customFormat="1" ht="12.75" customHeight="1">
      <c r="A1512" s="128"/>
      <c r="B1512" s="210"/>
      <c r="C1512" s="128"/>
      <c r="D1512" s="128"/>
      <c r="E1512" s="328"/>
      <c r="F1512" s="130"/>
      <c r="G1512" s="130"/>
      <c r="H1512" s="328"/>
      <c r="I1512" s="441"/>
      <c r="J1512" s="243"/>
      <c r="K1512" s="379"/>
      <c r="L1512" s="379"/>
      <c r="M1512" s="379"/>
      <c r="N1512" s="379"/>
    </row>
    <row r="1513" spans="1:14" s="59" customFormat="1" ht="12.75" customHeight="1">
      <c r="A1513" s="128"/>
      <c r="B1513" s="210"/>
      <c r="C1513" s="128"/>
      <c r="D1513" s="128"/>
      <c r="E1513" s="328"/>
      <c r="F1513" s="130"/>
      <c r="G1513" s="130"/>
      <c r="H1513" s="328"/>
      <c r="I1513" s="441"/>
      <c r="J1513" s="243"/>
      <c r="K1513" s="379"/>
      <c r="L1513" s="379"/>
      <c r="M1513" s="379"/>
      <c r="N1513" s="379"/>
    </row>
    <row r="1514" spans="1:14" s="59" customFormat="1" ht="12.75" customHeight="1">
      <c r="A1514" s="128"/>
      <c r="B1514" s="128"/>
      <c r="C1514" s="128"/>
      <c r="D1514" s="128"/>
      <c r="E1514" s="328"/>
      <c r="F1514" s="130"/>
      <c r="G1514" s="130"/>
      <c r="H1514" s="328"/>
      <c r="I1514" s="441"/>
      <c r="J1514" s="243"/>
      <c r="K1514" s="379"/>
      <c r="L1514" s="379"/>
      <c r="M1514" s="379"/>
      <c r="N1514" s="379"/>
    </row>
    <row r="1515" spans="1:14" s="59" customFormat="1" ht="12.75" customHeight="1">
      <c r="A1515" s="128"/>
      <c r="B1515" s="128"/>
      <c r="C1515" s="128"/>
      <c r="D1515" s="128"/>
      <c r="E1515" s="328"/>
      <c r="F1515" s="130"/>
      <c r="G1515" s="130"/>
      <c r="H1515" s="328"/>
      <c r="I1515" s="441"/>
      <c r="J1515" s="243"/>
      <c r="K1515" s="379"/>
      <c r="L1515" s="379"/>
      <c r="M1515" s="379"/>
      <c r="N1515" s="379"/>
    </row>
    <row r="1516" spans="1:14" s="59" customFormat="1" ht="12.75" customHeight="1">
      <c r="A1516" s="128"/>
      <c r="B1516" s="128"/>
      <c r="C1516" s="128"/>
      <c r="D1516" s="128"/>
      <c r="E1516" s="328"/>
      <c r="F1516" s="130"/>
      <c r="G1516" s="130"/>
      <c r="H1516" s="328"/>
      <c r="I1516" s="441"/>
      <c r="J1516" s="243"/>
      <c r="K1516" s="379"/>
      <c r="L1516" s="379"/>
      <c r="M1516" s="379"/>
      <c r="N1516" s="379"/>
    </row>
    <row r="1517" spans="1:14" s="59" customFormat="1" ht="12.75" customHeight="1">
      <c r="A1517" s="128"/>
      <c r="B1517" s="128"/>
      <c r="C1517" s="128"/>
      <c r="D1517" s="128"/>
      <c r="E1517" s="328"/>
      <c r="F1517" s="130"/>
      <c r="G1517" s="130"/>
      <c r="H1517" s="328"/>
      <c r="I1517" s="441"/>
      <c r="J1517" s="243"/>
      <c r="K1517" s="379"/>
      <c r="L1517" s="379"/>
      <c r="M1517" s="379"/>
      <c r="N1517" s="379"/>
    </row>
    <row r="1518" spans="1:14" s="59" customFormat="1" ht="12.75" customHeight="1">
      <c r="A1518" s="128"/>
      <c r="B1518" s="128"/>
      <c r="C1518" s="128"/>
      <c r="D1518" s="128"/>
      <c r="E1518" s="328"/>
      <c r="F1518" s="130"/>
      <c r="G1518" s="130"/>
      <c r="H1518" s="328"/>
      <c r="I1518" s="441"/>
      <c r="J1518" s="243"/>
      <c r="K1518" s="379"/>
      <c r="L1518" s="379"/>
      <c r="M1518" s="379"/>
      <c r="N1518" s="379"/>
    </row>
    <row r="1519" spans="1:14" s="59" customFormat="1" ht="12.75" customHeight="1">
      <c r="A1519" s="128"/>
      <c r="B1519" s="128"/>
      <c r="C1519" s="128"/>
      <c r="D1519" s="128"/>
      <c r="E1519" s="328"/>
      <c r="F1519" s="130"/>
      <c r="G1519" s="130"/>
      <c r="H1519" s="328"/>
      <c r="I1519" s="441"/>
      <c r="J1519" s="243"/>
      <c r="K1519" s="379"/>
      <c r="L1519" s="379"/>
      <c r="M1519" s="379"/>
      <c r="N1519" s="379"/>
    </row>
    <row r="1520" spans="1:14" s="59" customFormat="1" ht="12.75" customHeight="1">
      <c r="A1520" s="128"/>
      <c r="B1520" s="128"/>
      <c r="C1520" s="128"/>
      <c r="D1520" s="442"/>
      <c r="E1520" s="443"/>
      <c r="F1520" s="444"/>
      <c r="G1520" s="444"/>
      <c r="H1520" s="443"/>
      <c r="I1520" s="441"/>
      <c r="J1520" s="243"/>
      <c r="K1520" s="379"/>
      <c r="L1520" s="379"/>
      <c r="M1520" s="379"/>
      <c r="N1520" s="379"/>
    </row>
    <row r="1521" spans="1:10" ht="12.75" customHeight="1">
      <c r="A1521" s="27"/>
      <c r="B1521" s="27"/>
      <c r="C1521" s="27"/>
      <c r="D1521" s="27"/>
      <c r="E1521" s="29"/>
      <c r="F1521" s="30"/>
      <c r="G1521" s="30"/>
      <c r="H1521" s="29"/>
      <c r="I1521" s="33"/>
      <c r="J1521" s="16"/>
    </row>
    <row r="1522" spans="1:10" ht="12.75" customHeight="1">
      <c r="A1522" s="27"/>
      <c r="B1522" s="27"/>
      <c r="C1522" s="27"/>
      <c r="D1522" s="27"/>
      <c r="E1522" s="29"/>
      <c r="F1522" s="30"/>
      <c r="G1522" s="30"/>
      <c r="H1522" s="29"/>
      <c r="I1522" s="33"/>
      <c r="J1522" s="16"/>
    </row>
  </sheetData>
  <sheetProtection/>
  <printOptions/>
  <pageMargins left="0.24" right="0.24" top="0.22" bottom="0.31" header="0.18" footer="0.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6"/>
  <sheetViews>
    <sheetView zoomScalePageLayoutView="0" workbookViewId="0" topLeftCell="A415">
      <selection activeCell="D238" sqref="D238:H241"/>
    </sheetView>
  </sheetViews>
  <sheetFormatPr defaultColWidth="9.00390625" defaultRowHeight="12.75" customHeight="1"/>
  <cols>
    <col min="1" max="1" width="4.625" style="3" customWidth="1"/>
    <col min="2" max="2" width="6.125" style="3" customWidth="1"/>
    <col min="3" max="3" width="4.75390625" style="3" customWidth="1"/>
    <col min="4" max="4" width="33.375" style="3" customWidth="1"/>
    <col min="5" max="5" width="9.875" style="4" customWidth="1"/>
    <col min="6" max="6" width="9.375" style="4" customWidth="1"/>
    <col min="7" max="7" width="9.875" style="4" customWidth="1"/>
    <col min="8" max="8" width="10.375" style="3" customWidth="1"/>
    <col min="9" max="9" width="6.25390625" style="22" customWidth="1"/>
    <col min="10" max="10" width="6.75390625" style="22" customWidth="1"/>
    <col min="11" max="14" width="9.125" style="3" customWidth="1"/>
  </cols>
  <sheetData>
    <row r="1" spans="1:16" ht="12.75" customHeight="1">
      <c r="A1" s="59"/>
      <c r="B1" s="59"/>
      <c r="C1" s="59"/>
      <c r="D1" s="59"/>
      <c r="E1" s="203"/>
      <c r="F1" s="203"/>
      <c r="G1" s="447" t="s">
        <v>272</v>
      </c>
      <c r="H1" s="204"/>
      <c r="I1" s="289"/>
      <c r="J1" s="448"/>
      <c r="K1" s="20"/>
      <c r="L1" s="20"/>
      <c r="M1" s="20"/>
      <c r="N1" s="20"/>
      <c r="O1" s="1"/>
      <c r="P1" s="1"/>
    </row>
    <row r="2" spans="1:16" ht="12.75" customHeight="1">
      <c r="A2" s="59"/>
      <c r="B2" s="59"/>
      <c r="C2" s="59"/>
      <c r="D2" s="59"/>
      <c r="E2" s="203"/>
      <c r="F2" s="203"/>
      <c r="G2" s="447" t="s">
        <v>1</v>
      </c>
      <c r="H2" s="204"/>
      <c r="I2" s="289"/>
      <c r="J2" s="448"/>
      <c r="K2" s="20"/>
      <c r="L2" s="20"/>
      <c r="M2" s="20"/>
      <c r="N2" s="20"/>
      <c r="O2" s="1"/>
      <c r="P2" s="1"/>
    </row>
    <row r="3" spans="1:16" ht="12.75" customHeight="1">
      <c r="A3" s="59"/>
      <c r="B3" s="59"/>
      <c r="C3" s="59"/>
      <c r="D3" s="59"/>
      <c r="E3" s="203"/>
      <c r="F3" s="203"/>
      <c r="G3" s="447" t="s">
        <v>406</v>
      </c>
      <c r="H3" s="204"/>
      <c r="I3" s="289"/>
      <c r="J3" s="448"/>
      <c r="K3" s="20"/>
      <c r="L3" s="20"/>
      <c r="M3" s="20"/>
      <c r="N3" s="20"/>
      <c r="O3" s="1"/>
      <c r="P3" s="1"/>
    </row>
    <row r="4" spans="1:16" ht="12.75" customHeight="1">
      <c r="A4" s="59"/>
      <c r="B4" s="59"/>
      <c r="C4" s="59"/>
      <c r="D4" s="59"/>
      <c r="E4" s="203"/>
      <c r="F4" s="203"/>
      <c r="G4" s="447"/>
      <c r="H4" s="204"/>
      <c r="I4" s="289"/>
      <c r="J4" s="448"/>
      <c r="K4" s="20"/>
      <c r="L4" s="20"/>
      <c r="M4" s="20"/>
      <c r="N4" s="20"/>
      <c r="O4" s="1"/>
      <c r="P4" s="1"/>
    </row>
    <row r="5" spans="1:16" ht="12.75" customHeight="1">
      <c r="A5" s="59"/>
      <c r="B5" s="59"/>
      <c r="C5" s="60" t="s">
        <v>233</v>
      </c>
      <c r="D5" s="60"/>
      <c r="E5" s="449"/>
      <c r="F5" s="449"/>
      <c r="G5" s="449"/>
      <c r="H5" s="450"/>
      <c r="I5" s="289"/>
      <c r="J5" s="448"/>
      <c r="K5" s="20"/>
      <c r="L5" s="20"/>
      <c r="M5" s="20"/>
      <c r="N5" s="20"/>
      <c r="O5" s="1"/>
      <c r="P5" s="1"/>
    </row>
    <row r="6" spans="1:16" ht="12.75" customHeight="1">
      <c r="A6" s="340"/>
      <c r="B6" s="341"/>
      <c r="C6" s="340"/>
      <c r="D6" s="342"/>
      <c r="E6" s="65" t="s">
        <v>3</v>
      </c>
      <c r="F6" s="343" t="s">
        <v>97</v>
      </c>
      <c r="G6" s="344" t="s">
        <v>98</v>
      </c>
      <c r="H6" s="65" t="s">
        <v>3</v>
      </c>
      <c r="I6" s="345" t="s">
        <v>273</v>
      </c>
      <c r="J6" s="346"/>
      <c r="K6" s="5"/>
      <c r="L6" s="5"/>
      <c r="M6" s="5"/>
      <c r="N6" s="20"/>
      <c r="O6" s="1"/>
      <c r="P6" s="1"/>
    </row>
    <row r="7" spans="1:16" ht="12.75" customHeight="1">
      <c r="A7" s="347" t="s">
        <v>94</v>
      </c>
      <c r="B7" s="211" t="s">
        <v>95</v>
      </c>
      <c r="C7" s="347" t="s">
        <v>4</v>
      </c>
      <c r="D7" s="348" t="s">
        <v>96</v>
      </c>
      <c r="E7" s="69" t="s">
        <v>357</v>
      </c>
      <c r="F7" s="349" t="s">
        <v>99</v>
      </c>
      <c r="G7" s="350" t="s">
        <v>100</v>
      </c>
      <c r="H7" s="69" t="s">
        <v>407</v>
      </c>
      <c r="I7" s="351"/>
      <c r="J7" s="352"/>
      <c r="K7" s="5"/>
      <c r="L7" s="5"/>
      <c r="M7" s="5"/>
      <c r="N7" s="20"/>
      <c r="O7" s="1"/>
      <c r="P7" s="1"/>
    </row>
    <row r="8" spans="1:16" ht="12.75" customHeight="1">
      <c r="A8" s="353"/>
      <c r="B8" s="354"/>
      <c r="C8" s="353"/>
      <c r="D8" s="355"/>
      <c r="E8" s="73"/>
      <c r="F8" s="356" t="s">
        <v>407</v>
      </c>
      <c r="G8" s="357" t="s">
        <v>101</v>
      </c>
      <c r="H8" s="73"/>
      <c r="I8" s="358" t="s">
        <v>102</v>
      </c>
      <c r="J8" s="359" t="s">
        <v>103</v>
      </c>
      <c r="K8" s="5"/>
      <c r="L8" s="5"/>
      <c r="M8" s="5"/>
      <c r="N8" s="20"/>
      <c r="O8" s="1"/>
      <c r="P8" s="1"/>
    </row>
    <row r="9" spans="1:16" ht="12.75" customHeight="1">
      <c r="A9" s="75">
        <v>1</v>
      </c>
      <c r="B9" s="75">
        <v>2</v>
      </c>
      <c r="C9" s="75">
        <v>3</v>
      </c>
      <c r="D9" s="75">
        <v>4</v>
      </c>
      <c r="E9" s="360">
        <v>5</v>
      </c>
      <c r="F9" s="360">
        <v>6</v>
      </c>
      <c r="G9" s="360">
        <v>7</v>
      </c>
      <c r="H9" s="361">
        <v>8</v>
      </c>
      <c r="I9" s="362">
        <v>9</v>
      </c>
      <c r="J9" s="363">
        <v>10</v>
      </c>
      <c r="K9" s="5"/>
      <c r="L9" s="5"/>
      <c r="M9" s="5"/>
      <c r="N9" s="20"/>
      <c r="O9" s="1"/>
      <c r="P9" s="1"/>
    </row>
    <row r="10" spans="1:16" ht="12.75" customHeight="1">
      <c r="A10" s="114" t="s">
        <v>5</v>
      </c>
      <c r="B10" s="114"/>
      <c r="C10" s="134"/>
      <c r="D10" s="134" t="s">
        <v>6</v>
      </c>
      <c r="E10" s="118">
        <f>E11</f>
        <v>0</v>
      </c>
      <c r="F10" s="117">
        <f>F11</f>
        <v>4000</v>
      </c>
      <c r="G10" s="117">
        <f>G11</f>
        <v>0</v>
      </c>
      <c r="H10" s="118">
        <f>H11</f>
        <v>0</v>
      </c>
      <c r="I10" s="157">
        <v>100</v>
      </c>
      <c r="J10" s="118">
        <v>0</v>
      </c>
      <c r="K10" s="5"/>
      <c r="L10" s="5"/>
      <c r="M10" s="5"/>
      <c r="N10" s="20"/>
      <c r="O10" s="1"/>
      <c r="P10" s="1"/>
    </row>
    <row r="11" spans="1:16" ht="12.75" customHeight="1">
      <c r="A11" s="364"/>
      <c r="B11" s="365" t="s">
        <v>8</v>
      </c>
      <c r="C11" s="90"/>
      <c r="D11" s="91" t="s">
        <v>9</v>
      </c>
      <c r="E11" s="94">
        <v>0</v>
      </c>
      <c r="F11" s="93">
        <v>4000</v>
      </c>
      <c r="G11" s="93">
        <v>0</v>
      </c>
      <c r="H11" s="94">
        <v>0</v>
      </c>
      <c r="I11" s="161">
        <v>0</v>
      </c>
      <c r="J11" s="103">
        <v>0</v>
      </c>
      <c r="K11" s="5"/>
      <c r="L11" s="5"/>
      <c r="M11" s="5"/>
      <c r="N11" s="20"/>
      <c r="O11" s="1"/>
      <c r="P11" s="1"/>
    </row>
    <row r="12" spans="1:16" ht="12.75" customHeight="1">
      <c r="A12" s="133"/>
      <c r="B12" s="192"/>
      <c r="C12" s="96">
        <v>4300</v>
      </c>
      <c r="D12" s="97" t="s">
        <v>10</v>
      </c>
      <c r="E12" s="100">
        <v>0</v>
      </c>
      <c r="F12" s="99">
        <v>400</v>
      </c>
      <c r="G12" s="99">
        <v>0</v>
      </c>
      <c r="H12" s="100">
        <v>0</v>
      </c>
      <c r="I12" s="167">
        <v>0</v>
      </c>
      <c r="J12" s="183">
        <v>0</v>
      </c>
      <c r="K12" s="5"/>
      <c r="L12" s="5"/>
      <c r="M12" s="5"/>
      <c r="N12" s="20"/>
      <c r="O12" s="1"/>
      <c r="P12" s="1"/>
    </row>
    <row r="13" spans="1:16" ht="12.75" customHeight="1">
      <c r="A13" s="114">
        <v>700</v>
      </c>
      <c r="B13" s="114"/>
      <c r="C13" s="120"/>
      <c r="D13" s="134" t="s">
        <v>33</v>
      </c>
      <c r="E13" s="118">
        <f>E15</f>
        <v>140000</v>
      </c>
      <c r="F13" s="117">
        <f>F15</f>
        <v>125000</v>
      </c>
      <c r="G13" s="117">
        <f>G15</f>
        <v>195000</v>
      </c>
      <c r="H13" s="118">
        <f>H15</f>
        <v>195000</v>
      </c>
      <c r="I13" s="463">
        <f>H13/G13*100</f>
        <v>100</v>
      </c>
      <c r="J13" s="232">
        <f>H13/E13*100</f>
        <v>139.28571428571428</v>
      </c>
      <c r="K13" s="10"/>
      <c r="L13" s="10"/>
      <c r="M13" s="10"/>
      <c r="N13" s="1"/>
      <c r="O13" s="1"/>
      <c r="P13" s="1"/>
    </row>
    <row r="14" spans="1:16" ht="12.75" customHeight="1">
      <c r="A14" s="187"/>
      <c r="B14" s="119"/>
      <c r="C14" s="120"/>
      <c r="D14" s="215" t="s">
        <v>185</v>
      </c>
      <c r="E14" s="122">
        <v>0</v>
      </c>
      <c r="F14" s="121">
        <v>0</v>
      </c>
      <c r="G14" s="121">
        <v>0</v>
      </c>
      <c r="H14" s="122">
        <v>0</v>
      </c>
      <c r="I14" s="528">
        <v>0</v>
      </c>
      <c r="J14" s="122">
        <v>0</v>
      </c>
      <c r="K14" s="10"/>
      <c r="L14" s="10"/>
      <c r="M14" s="10"/>
      <c r="N14" s="1"/>
      <c r="O14" s="1"/>
      <c r="P14" s="1"/>
    </row>
    <row r="15" spans="1:16" ht="12.75" customHeight="1">
      <c r="A15" s="364"/>
      <c r="B15" s="309">
        <v>70005</v>
      </c>
      <c r="C15" s="90"/>
      <c r="D15" s="91" t="s">
        <v>34</v>
      </c>
      <c r="E15" s="94">
        <f>SUM(E16:E24)</f>
        <v>140000</v>
      </c>
      <c r="F15" s="93">
        <f>SUM(F16:F24)</f>
        <v>125000</v>
      </c>
      <c r="G15" s="93">
        <f>SUM(G16:G24)</f>
        <v>195000</v>
      </c>
      <c r="H15" s="94">
        <f>SUM(H16:H24)</f>
        <v>195000</v>
      </c>
      <c r="I15" s="464">
        <f aca="true" t="shared" si="0" ref="I15:I23">H15/G15*100</f>
        <v>100</v>
      </c>
      <c r="J15" s="227">
        <f>H15/E15*100</f>
        <v>139.28571428571428</v>
      </c>
      <c r="K15" s="10"/>
      <c r="L15" s="10"/>
      <c r="M15" s="10"/>
      <c r="N15" s="1"/>
      <c r="O15" s="1"/>
      <c r="P15" s="1"/>
    </row>
    <row r="16" spans="1:16" ht="12.75" customHeight="1">
      <c r="A16" s="414"/>
      <c r="B16" s="185"/>
      <c r="C16" s="96">
        <v>4010</v>
      </c>
      <c r="D16" s="97" t="s">
        <v>11</v>
      </c>
      <c r="E16" s="100">
        <v>89435</v>
      </c>
      <c r="F16" s="99">
        <v>89435</v>
      </c>
      <c r="G16" s="99">
        <v>89435</v>
      </c>
      <c r="H16" s="100">
        <v>89435</v>
      </c>
      <c r="I16" s="465">
        <f t="shared" si="0"/>
        <v>100</v>
      </c>
      <c r="J16" s="242">
        <f>H16/E16*100</f>
        <v>100</v>
      </c>
      <c r="K16" s="10"/>
      <c r="L16" s="10"/>
      <c r="M16" s="10"/>
      <c r="N16" s="1"/>
      <c r="O16" s="1"/>
      <c r="P16" s="1"/>
    </row>
    <row r="17" spans="1:16" ht="12.75" customHeight="1">
      <c r="A17" s="414"/>
      <c r="B17" s="185"/>
      <c r="C17" s="96">
        <v>4110</v>
      </c>
      <c r="D17" s="97" t="s">
        <v>13</v>
      </c>
      <c r="E17" s="100">
        <v>15374</v>
      </c>
      <c r="F17" s="99">
        <v>15374</v>
      </c>
      <c r="G17" s="99">
        <v>15374</v>
      </c>
      <c r="H17" s="100">
        <v>15374</v>
      </c>
      <c r="I17" s="465">
        <f t="shared" si="0"/>
        <v>100</v>
      </c>
      <c r="J17" s="242">
        <f>H17/E17*100</f>
        <v>100</v>
      </c>
      <c r="K17" s="10"/>
      <c r="L17" s="10"/>
      <c r="M17" s="10"/>
      <c r="N17" s="1"/>
      <c r="O17" s="1"/>
      <c r="P17" s="1"/>
    </row>
    <row r="18" spans="1:16" ht="12.75" customHeight="1">
      <c r="A18" s="414"/>
      <c r="B18" s="185"/>
      <c r="C18" s="96">
        <v>4120</v>
      </c>
      <c r="D18" s="97" t="s">
        <v>279</v>
      </c>
      <c r="E18" s="100">
        <v>2191</v>
      </c>
      <c r="F18" s="99">
        <v>2191</v>
      </c>
      <c r="G18" s="99">
        <v>2191</v>
      </c>
      <c r="H18" s="100">
        <v>2191</v>
      </c>
      <c r="I18" s="465">
        <f t="shared" si="0"/>
        <v>100</v>
      </c>
      <c r="J18" s="242">
        <f>H18/E18*100</f>
        <v>100</v>
      </c>
      <c r="K18" s="10"/>
      <c r="L18" s="10"/>
      <c r="M18" s="10"/>
      <c r="N18" s="1"/>
      <c r="O18" s="1"/>
      <c r="P18" s="1"/>
    </row>
    <row r="19" spans="1:16" ht="12.75" customHeight="1">
      <c r="A19" s="133"/>
      <c r="B19" s="380"/>
      <c r="C19" s="96">
        <v>4210</v>
      </c>
      <c r="D19" s="97" t="s">
        <v>7</v>
      </c>
      <c r="E19" s="100">
        <v>0</v>
      </c>
      <c r="F19" s="99">
        <v>0</v>
      </c>
      <c r="G19" s="99">
        <v>0</v>
      </c>
      <c r="H19" s="100">
        <v>0</v>
      </c>
      <c r="I19" s="465">
        <v>0</v>
      </c>
      <c r="J19" s="242">
        <v>0</v>
      </c>
      <c r="K19" s="10"/>
      <c r="L19" s="10"/>
      <c r="M19" s="10"/>
      <c r="N19" s="1"/>
      <c r="O19" s="1"/>
      <c r="P19" s="1"/>
    </row>
    <row r="20" spans="1:16" ht="12.75" customHeight="1">
      <c r="A20" s="133"/>
      <c r="B20" s="380"/>
      <c r="C20" s="96">
        <v>4270</v>
      </c>
      <c r="D20" s="97" t="s">
        <v>151</v>
      </c>
      <c r="E20" s="100">
        <v>0</v>
      </c>
      <c r="F20" s="99">
        <v>0</v>
      </c>
      <c r="G20" s="99">
        <v>0</v>
      </c>
      <c r="H20" s="100">
        <v>0</v>
      </c>
      <c r="I20" s="465">
        <v>0</v>
      </c>
      <c r="J20" s="242">
        <v>0</v>
      </c>
      <c r="K20" s="10"/>
      <c r="L20" s="10"/>
      <c r="M20" s="10"/>
      <c r="N20" s="1"/>
      <c r="O20" s="1"/>
      <c r="P20" s="1"/>
    </row>
    <row r="21" spans="1:16" ht="12.75" customHeight="1">
      <c r="A21" s="133"/>
      <c r="B21" s="380"/>
      <c r="C21" s="96">
        <v>4300</v>
      </c>
      <c r="D21" s="97" t="s">
        <v>10</v>
      </c>
      <c r="E21" s="100">
        <v>3460</v>
      </c>
      <c r="F21" s="99">
        <v>2000</v>
      </c>
      <c r="G21" s="99">
        <v>7579</v>
      </c>
      <c r="H21" s="100">
        <v>7579.31</v>
      </c>
      <c r="I21" s="465">
        <f t="shared" si="0"/>
        <v>100.00409024937326</v>
      </c>
      <c r="J21" s="242">
        <f>H21/E21*100</f>
        <v>219.05520231213873</v>
      </c>
      <c r="K21" s="10"/>
      <c r="L21" s="10"/>
      <c r="M21" s="10"/>
      <c r="N21" s="1"/>
      <c r="O21" s="1"/>
      <c r="P21" s="1"/>
    </row>
    <row r="22" spans="1:16" ht="12.75" customHeight="1">
      <c r="A22" s="133"/>
      <c r="B22" s="380"/>
      <c r="C22" s="96">
        <v>4410</v>
      </c>
      <c r="D22" s="97" t="s">
        <v>16</v>
      </c>
      <c r="E22" s="100">
        <v>517</v>
      </c>
      <c r="F22" s="99">
        <v>1000</v>
      </c>
      <c r="G22" s="99">
        <v>44</v>
      </c>
      <c r="H22" s="100">
        <v>44</v>
      </c>
      <c r="I22" s="465">
        <f t="shared" si="0"/>
        <v>100</v>
      </c>
      <c r="J22" s="242">
        <f>H22/E22*100</f>
        <v>8.51063829787234</v>
      </c>
      <c r="K22" s="10"/>
      <c r="L22" s="10"/>
      <c r="M22" s="10"/>
      <c r="N22" s="1"/>
      <c r="O22" s="1"/>
      <c r="P22" s="1"/>
    </row>
    <row r="23" spans="1:16" ht="12.75" customHeight="1">
      <c r="A23" s="133"/>
      <c r="B23" s="380"/>
      <c r="C23" s="96">
        <v>4480</v>
      </c>
      <c r="D23" s="97" t="s">
        <v>29</v>
      </c>
      <c r="E23" s="100">
        <v>29023</v>
      </c>
      <c r="F23" s="99">
        <v>15000</v>
      </c>
      <c r="G23" s="99">
        <v>80372</v>
      </c>
      <c r="H23" s="100">
        <v>80371.69</v>
      </c>
      <c r="I23" s="465">
        <f t="shared" si="0"/>
        <v>99.99961429353506</v>
      </c>
      <c r="J23" s="242">
        <f>H23/E23*100</f>
        <v>276.9241291389588</v>
      </c>
      <c r="K23" s="10"/>
      <c r="L23" s="10"/>
      <c r="M23" s="10"/>
      <c r="N23" s="1"/>
      <c r="O23" s="1"/>
      <c r="P23" s="1"/>
    </row>
    <row r="24" spans="1:16" ht="12.75" customHeight="1">
      <c r="A24" s="133"/>
      <c r="B24" s="380"/>
      <c r="C24" s="96">
        <v>4610</v>
      </c>
      <c r="D24" s="97" t="s">
        <v>114</v>
      </c>
      <c r="E24" s="100">
        <v>0</v>
      </c>
      <c r="F24" s="99">
        <v>0</v>
      </c>
      <c r="G24" s="99">
        <v>5</v>
      </c>
      <c r="H24" s="100">
        <v>5</v>
      </c>
      <c r="I24" s="465">
        <v>0</v>
      </c>
      <c r="J24" s="242">
        <v>0</v>
      </c>
      <c r="K24" s="10"/>
      <c r="L24" s="10"/>
      <c r="M24" s="10"/>
      <c r="N24" s="1"/>
      <c r="O24" s="1"/>
      <c r="P24" s="1"/>
    </row>
    <row r="25" spans="1:16" ht="12.75" customHeight="1">
      <c r="A25" s="114">
        <v>710</v>
      </c>
      <c r="B25" s="115"/>
      <c r="C25" s="120"/>
      <c r="D25" s="134" t="s">
        <v>35</v>
      </c>
      <c r="E25" s="118">
        <f>E28+E33</f>
        <v>543444</v>
      </c>
      <c r="F25" s="117">
        <f>F28+F33</f>
        <v>527000</v>
      </c>
      <c r="G25" s="117">
        <f>G28+G33</f>
        <v>546477</v>
      </c>
      <c r="H25" s="118">
        <f>H28+H33</f>
        <v>546477</v>
      </c>
      <c r="I25" s="463">
        <f>H25/G25*100</f>
        <v>100</v>
      </c>
      <c r="J25" s="232">
        <f>H25/E25*100</f>
        <v>100.55810718307683</v>
      </c>
      <c r="K25" s="10"/>
      <c r="L25" s="10"/>
      <c r="M25" s="10"/>
      <c r="N25" s="1"/>
      <c r="O25" s="1"/>
      <c r="P25" s="1"/>
    </row>
    <row r="26" spans="1:16" ht="12.75" customHeight="1">
      <c r="A26" s="186"/>
      <c r="B26" s="134"/>
      <c r="C26" s="120"/>
      <c r="D26" s="215" t="s">
        <v>186</v>
      </c>
      <c r="E26" s="122">
        <f>E53</f>
        <v>0</v>
      </c>
      <c r="F26" s="121">
        <v>0</v>
      </c>
      <c r="G26" s="121">
        <f>G53</f>
        <v>0</v>
      </c>
      <c r="H26" s="122">
        <f>H53</f>
        <v>0</v>
      </c>
      <c r="I26" s="528">
        <v>0</v>
      </c>
      <c r="J26" s="122">
        <v>0</v>
      </c>
      <c r="K26" s="10"/>
      <c r="L26" s="10"/>
      <c r="M26" s="10"/>
      <c r="N26" s="1"/>
      <c r="O26" s="1"/>
      <c r="P26" s="1"/>
    </row>
    <row r="27" spans="1:16" ht="12.75" customHeight="1">
      <c r="A27" s="366"/>
      <c r="B27" s="123">
        <v>71012</v>
      </c>
      <c r="C27" s="90"/>
      <c r="D27" s="91" t="s">
        <v>348</v>
      </c>
      <c r="E27" s="94"/>
      <c r="F27" s="93"/>
      <c r="G27" s="93"/>
      <c r="H27" s="94"/>
      <c r="I27" s="464"/>
      <c r="J27" s="227"/>
      <c r="K27" s="10"/>
      <c r="L27" s="10"/>
      <c r="M27" s="10"/>
      <c r="N27" s="1"/>
      <c r="O27" s="1"/>
      <c r="P27" s="1"/>
    </row>
    <row r="28" spans="1:16" ht="12.75" customHeight="1">
      <c r="A28" s="370"/>
      <c r="B28" s="101"/>
      <c r="C28" s="90"/>
      <c r="D28" s="91" t="s">
        <v>347</v>
      </c>
      <c r="E28" s="94">
        <f>SUM(E29:E32)</f>
        <v>188444</v>
      </c>
      <c r="F28" s="93">
        <f>SUM(F29:F32)</f>
        <v>172000</v>
      </c>
      <c r="G28" s="93">
        <f>SUM(G29:G31)+G32</f>
        <v>172000</v>
      </c>
      <c r="H28" s="94">
        <f>SUM(H29:H32)</f>
        <v>172000</v>
      </c>
      <c r="I28" s="464">
        <f aca="true" t="shared" si="1" ref="I28:I34">H28/G28*100</f>
        <v>100</v>
      </c>
      <c r="J28" s="227">
        <f aca="true" t="shared" si="2" ref="J28:J48">H28/E28*100</f>
        <v>91.27380017405702</v>
      </c>
      <c r="K28" s="10"/>
      <c r="L28" s="10"/>
      <c r="M28" s="10"/>
      <c r="N28" s="1"/>
      <c r="O28" s="1"/>
      <c r="P28" s="1"/>
    </row>
    <row r="29" spans="1:16" ht="12.75" customHeight="1">
      <c r="A29" s="141"/>
      <c r="B29" s="88"/>
      <c r="C29" s="96">
        <v>4010</v>
      </c>
      <c r="D29" s="97" t="s">
        <v>11</v>
      </c>
      <c r="E29" s="100">
        <v>27139</v>
      </c>
      <c r="F29" s="99">
        <v>21748</v>
      </c>
      <c r="G29" s="99">
        <v>21748</v>
      </c>
      <c r="H29" s="100">
        <v>21748</v>
      </c>
      <c r="I29" s="465">
        <f t="shared" si="1"/>
        <v>100</v>
      </c>
      <c r="J29" s="242">
        <f>H29/E29*100</f>
        <v>80.13559821658868</v>
      </c>
      <c r="K29" s="10"/>
      <c r="L29" s="10"/>
      <c r="M29" s="10"/>
      <c r="N29" s="1"/>
      <c r="O29" s="1"/>
      <c r="P29" s="1"/>
    </row>
    <row r="30" spans="1:16" ht="12.75" customHeight="1">
      <c r="A30" s="141"/>
      <c r="B30" s="88"/>
      <c r="C30" s="96">
        <v>4110</v>
      </c>
      <c r="D30" s="97" t="s">
        <v>13</v>
      </c>
      <c r="E30" s="100">
        <v>4727</v>
      </c>
      <c r="F30" s="99">
        <v>3719</v>
      </c>
      <c r="G30" s="99">
        <v>3719</v>
      </c>
      <c r="H30" s="100">
        <v>3719</v>
      </c>
      <c r="I30" s="465">
        <f t="shared" si="1"/>
        <v>100</v>
      </c>
      <c r="J30" s="242">
        <f>H30/E30*100</f>
        <v>78.6756928284324</v>
      </c>
      <c r="K30" s="10"/>
      <c r="L30" s="10"/>
      <c r="M30" s="10"/>
      <c r="N30" s="1"/>
      <c r="O30" s="1"/>
      <c r="P30" s="1"/>
    </row>
    <row r="31" spans="1:16" ht="12.75" customHeight="1">
      <c r="A31" s="141"/>
      <c r="B31" s="88"/>
      <c r="C31" s="96">
        <v>4120</v>
      </c>
      <c r="D31" s="97" t="s">
        <v>279</v>
      </c>
      <c r="E31" s="100">
        <v>578</v>
      </c>
      <c r="F31" s="99">
        <v>533</v>
      </c>
      <c r="G31" s="99">
        <v>533</v>
      </c>
      <c r="H31" s="100">
        <v>533</v>
      </c>
      <c r="I31" s="465">
        <f t="shared" si="1"/>
        <v>100</v>
      </c>
      <c r="J31" s="242">
        <f>H31/E31*100</f>
        <v>92.21453287197232</v>
      </c>
      <c r="K31" s="10"/>
      <c r="L31" s="10"/>
      <c r="M31" s="10"/>
      <c r="N31" s="1"/>
      <c r="O31" s="1"/>
      <c r="P31" s="1"/>
    </row>
    <row r="32" spans="1:16" ht="12.75" customHeight="1">
      <c r="A32" s="141"/>
      <c r="B32" s="88"/>
      <c r="C32" s="96">
        <v>4300</v>
      </c>
      <c r="D32" s="97" t="s">
        <v>10</v>
      </c>
      <c r="E32" s="100">
        <v>156000</v>
      </c>
      <c r="F32" s="99">
        <v>146000</v>
      </c>
      <c r="G32" s="99">
        <v>146000</v>
      </c>
      <c r="H32" s="100">
        <v>146000</v>
      </c>
      <c r="I32" s="465">
        <f t="shared" si="1"/>
        <v>100</v>
      </c>
      <c r="J32" s="242">
        <f>H32/E32*100</f>
        <v>93.58974358974359</v>
      </c>
      <c r="K32" s="10"/>
      <c r="L32" s="10"/>
      <c r="M32" s="10"/>
      <c r="N32" s="1"/>
      <c r="O32" s="1"/>
      <c r="P32" s="1"/>
    </row>
    <row r="33" spans="1:16" ht="12.75" customHeight="1">
      <c r="A33" s="370"/>
      <c r="B33" s="123">
        <v>71015</v>
      </c>
      <c r="C33" s="90"/>
      <c r="D33" s="91" t="s">
        <v>36</v>
      </c>
      <c r="E33" s="94">
        <f>SUM(E34:E52)+E53</f>
        <v>355000</v>
      </c>
      <c r="F33" s="239">
        <f>SUM(F34:F52)+F53</f>
        <v>355000</v>
      </c>
      <c r="G33" s="93">
        <f>SUM(G34:G52)+G53</f>
        <v>374477</v>
      </c>
      <c r="H33" s="94">
        <f>SUM(H34:H52)+H53</f>
        <v>374477</v>
      </c>
      <c r="I33" s="464">
        <f t="shared" si="1"/>
        <v>100</v>
      </c>
      <c r="J33" s="227">
        <f t="shared" si="2"/>
        <v>105.48647887323943</v>
      </c>
      <c r="K33" s="10"/>
      <c r="L33" s="10"/>
      <c r="M33" s="10"/>
      <c r="N33" s="1"/>
      <c r="O33" s="1"/>
      <c r="P33" s="1"/>
    </row>
    <row r="34" spans="1:16" ht="12.75" customHeight="1">
      <c r="A34" s="141"/>
      <c r="B34" s="88"/>
      <c r="C34" s="96">
        <v>4010</v>
      </c>
      <c r="D34" s="97" t="s">
        <v>11</v>
      </c>
      <c r="E34" s="100">
        <v>123342.77</v>
      </c>
      <c r="F34" s="99">
        <v>98000</v>
      </c>
      <c r="G34" s="99">
        <v>112950</v>
      </c>
      <c r="H34" s="100">
        <v>112950</v>
      </c>
      <c r="I34" s="465">
        <f t="shared" si="1"/>
        <v>100</v>
      </c>
      <c r="J34" s="242">
        <f t="shared" si="2"/>
        <v>91.57407442689993</v>
      </c>
      <c r="K34" s="10"/>
      <c r="L34" s="10"/>
      <c r="M34" s="10"/>
      <c r="N34" s="1"/>
      <c r="O34" s="1"/>
      <c r="P34" s="1"/>
    </row>
    <row r="35" spans="1:16" ht="12.75" customHeight="1">
      <c r="A35" s="141"/>
      <c r="B35" s="88"/>
      <c r="C35" s="96">
        <v>4020</v>
      </c>
      <c r="D35" s="97" t="s">
        <v>134</v>
      </c>
      <c r="E35" s="100">
        <v>111996.7</v>
      </c>
      <c r="F35" s="99">
        <v>134200</v>
      </c>
      <c r="G35" s="99">
        <v>132980</v>
      </c>
      <c r="H35" s="100">
        <v>132979.8</v>
      </c>
      <c r="I35" s="465">
        <f aca="true" t="shared" si="3" ref="I35:I52">H35/G35*100</f>
        <v>99.99984960144381</v>
      </c>
      <c r="J35" s="242">
        <f t="shared" si="2"/>
        <v>118.7354627413129</v>
      </c>
      <c r="K35" s="10"/>
      <c r="L35" s="10"/>
      <c r="M35" s="10"/>
      <c r="N35" s="1"/>
      <c r="O35" s="1"/>
      <c r="P35" s="1"/>
    </row>
    <row r="36" spans="1:16" ht="12.75" customHeight="1">
      <c r="A36" s="141"/>
      <c r="B36" s="88"/>
      <c r="C36" s="96">
        <v>4040</v>
      </c>
      <c r="D36" s="97" t="s">
        <v>12</v>
      </c>
      <c r="E36" s="100">
        <v>16330.68</v>
      </c>
      <c r="F36" s="99">
        <v>19000</v>
      </c>
      <c r="G36" s="99">
        <v>18747</v>
      </c>
      <c r="H36" s="100">
        <v>18747.22</v>
      </c>
      <c r="I36" s="465">
        <f t="shared" si="3"/>
        <v>100.00117352109672</v>
      </c>
      <c r="J36" s="242">
        <f t="shared" si="2"/>
        <v>114.7975467035053</v>
      </c>
      <c r="K36" s="10"/>
      <c r="L36" s="10"/>
      <c r="M36" s="10"/>
      <c r="N36" s="1"/>
      <c r="O36" s="1"/>
      <c r="P36" s="1"/>
    </row>
    <row r="37" spans="1:16" ht="12.75" customHeight="1">
      <c r="A37" s="141"/>
      <c r="B37" s="88"/>
      <c r="C37" s="96">
        <v>4110</v>
      </c>
      <c r="D37" s="97" t="s">
        <v>13</v>
      </c>
      <c r="E37" s="100">
        <v>44943.12</v>
      </c>
      <c r="F37" s="99">
        <v>45000</v>
      </c>
      <c r="G37" s="99">
        <v>44976</v>
      </c>
      <c r="H37" s="100">
        <v>44976.21</v>
      </c>
      <c r="I37" s="465">
        <f t="shared" si="3"/>
        <v>100.00046691568836</v>
      </c>
      <c r="J37" s="242">
        <f t="shared" si="2"/>
        <v>100.07362639709928</v>
      </c>
      <c r="K37" s="10"/>
      <c r="L37" s="10"/>
      <c r="M37" s="10"/>
      <c r="N37" s="1"/>
      <c r="O37" s="1"/>
      <c r="P37" s="1"/>
    </row>
    <row r="38" spans="1:16" ht="12.75" customHeight="1">
      <c r="A38" s="141"/>
      <c r="B38" s="88"/>
      <c r="C38" s="96">
        <v>4120</v>
      </c>
      <c r="D38" s="97" t="s">
        <v>14</v>
      </c>
      <c r="E38" s="100">
        <v>4787.61</v>
      </c>
      <c r="F38" s="99">
        <v>5200</v>
      </c>
      <c r="G38" s="99">
        <v>5018</v>
      </c>
      <c r="H38" s="100">
        <v>5018.04</v>
      </c>
      <c r="I38" s="465">
        <f t="shared" si="3"/>
        <v>100.00079713033081</v>
      </c>
      <c r="J38" s="242">
        <f t="shared" si="2"/>
        <v>104.81304868191019</v>
      </c>
      <c r="K38" s="10"/>
      <c r="L38" s="10"/>
      <c r="M38" s="10"/>
      <c r="N38" s="1"/>
      <c r="O38" s="1"/>
      <c r="P38" s="1"/>
    </row>
    <row r="39" spans="1:16" ht="12.75" customHeight="1">
      <c r="A39" s="141"/>
      <c r="B39" s="88"/>
      <c r="C39" s="96">
        <v>4170</v>
      </c>
      <c r="D39" s="97" t="s">
        <v>265</v>
      </c>
      <c r="E39" s="100">
        <v>342</v>
      </c>
      <c r="F39" s="99">
        <v>0</v>
      </c>
      <c r="G39" s="99">
        <v>1400</v>
      </c>
      <c r="H39" s="100">
        <v>1400</v>
      </c>
      <c r="I39" s="465">
        <f t="shared" si="3"/>
        <v>100</v>
      </c>
      <c r="J39" s="242">
        <f t="shared" si="2"/>
        <v>409.3567251461988</v>
      </c>
      <c r="K39" s="10"/>
      <c r="L39" s="10"/>
      <c r="M39" s="10"/>
      <c r="N39" s="1"/>
      <c r="O39" s="1"/>
      <c r="P39" s="1"/>
    </row>
    <row r="40" spans="1:16" ht="12.75" customHeight="1">
      <c r="A40" s="141"/>
      <c r="B40" s="88"/>
      <c r="C40" s="96">
        <v>4210</v>
      </c>
      <c r="D40" s="97" t="s">
        <v>7</v>
      </c>
      <c r="E40" s="100">
        <v>6737.65</v>
      </c>
      <c r="F40" s="99">
        <v>5500</v>
      </c>
      <c r="G40" s="99">
        <v>16362</v>
      </c>
      <c r="H40" s="100">
        <v>16362.39</v>
      </c>
      <c r="I40" s="465">
        <f t="shared" si="3"/>
        <v>100.00238357169049</v>
      </c>
      <c r="J40" s="242">
        <f t="shared" si="2"/>
        <v>242.85010352274162</v>
      </c>
      <c r="K40" s="10"/>
      <c r="L40" s="10"/>
      <c r="M40" s="10"/>
      <c r="N40" s="1"/>
      <c r="O40" s="1"/>
      <c r="P40" s="1"/>
    </row>
    <row r="41" spans="1:16" ht="12.75" customHeight="1">
      <c r="A41" s="141"/>
      <c r="B41" s="88"/>
      <c r="C41" s="96">
        <v>4270</v>
      </c>
      <c r="D41" s="97" t="s">
        <v>151</v>
      </c>
      <c r="E41" s="100">
        <v>0</v>
      </c>
      <c r="F41" s="99">
        <v>500</v>
      </c>
      <c r="G41" s="99">
        <v>295</v>
      </c>
      <c r="H41" s="100">
        <v>295.2</v>
      </c>
      <c r="I41" s="465">
        <v>0</v>
      </c>
      <c r="J41" s="242">
        <v>0</v>
      </c>
      <c r="K41" s="10"/>
      <c r="L41" s="10"/>
      <c r="M41" s="10"/>
      <c r="N41" s="1"/>
      <c r="O41" s="1"/>
      <c r="P41" s="1"/>
    </row>
    <row r="42" spans="1:16" ht="12.75" customHeight="1">
      <c r="A42" s="141"/>
      <c r="B42" s="88"/>
      <c r="C42" s="96">
        <v>4280</v>
      </c>
      <c r="D42" s="97" t="s">
        <v>87</v>
      </c>
      <c r="E42" s="100">
        <v>95</v>
      </c>
      <c r="F42" s="99">
        <v>300</v>
      </c>
      <c r="G42" s="99">
        <v>0</v>
      </c>
      <c r="H42" s="100">
        <v>0</v>
      </c>
      <c r="I42" s="465">
        <v>0</v>
      </c>
      <c r="J42" s="242">
        <f t="shared" si="2"/>
        <v>0</v>
      </c>
      <c r="K42" s="10"/>
      <c r="L42" s="10"/>
      <c r="M42" s="10"/>
      <c r="N42" s="1"/>
      <c r="O42" s="1"/>
      <c r="P42" s="1"/>
    </row>
    <row r="43" spans="1:16" ht="12.75" customHeight="1">
      <c r="A43" s="141"/>
      <c r="B43" s="88"/>
      <c r="C43" s="96">
        <v>4300</v>
      </c>
      <c r="D43" s="97" t="s">
        <v>10</v>
      </c>
      <c r="E43" s="100">
        <v>20624.06</v>
      </c>
      <c r="F43" s="99">
        <v>19500</v>
      </c>
      <c r="G43" s="99">
        <v>16168</v>
      </c>
      <c r="H43" s="100">
        <v>16167.55</v>
      </c>
      <c r="I43" s="465">
        <f t="shared" si="3"/>
        <v>99.99721672439385</v>
      </c>
      <c r="J43" s="242">
        <f t="shared" si="2"/>
        <v>78.39169397296168</v>
      </c>
      <c r="K43" s="10"/>
      <c r="L43" s="10"/>
      <c r="M43" s="10"/>
      <c r="N43" s="1"/>
      <c r="O43" s="1"/>
      <c r="P43" s="1"/>
    </row>
    <row r="44" spans="1:16" ht="12.75" customHeight="1">
      <c r="A44" s="141"/>
      <c r="B44" s="88"/>
      <c r="C44" s="96">
        <v>4360</v>
      </c>
      <c r="D44" s="97" t="s">
        <v>336</v>
      </c>
      <c r="E44" s="100">
        <v>1177.61</v>
      </c>
      <c r="F44" s="99">
        <v>1200</v>
      </c>
      <c r="G44" s="99">
        <v>1788</v>
      </c>
      <c r="H44" s="100">
        <v>1787.88</v>
      </c>
      <c r="I44" s="465">
        <f t="shared" si="3"/>
        <v>99.99328859060404</v>
      </c>
      <c r="J44" s="242">
        <f t="shared" si="2"/>
        <v>151.82275965727194</v>
      </c>
      <c r="K44" s="10"/>
      <c r="L44" s="10"/>
      <c r="M44" s="10"/>
      <c r="N44" s="1"/>
      <c r="O44" s="1"/>
      <c r="P44" s="1"/>
    </row>
    <row r="45" spans="1:16" ht="12.75" customHeight="1">
      <c r="A45" s="141"/>
      <c r="B45" s="88"/>
      <c r="C45" s="96">
        <v>4400</v>
      </c>
      <c r="D45" s="97" t="s">
        <v>266</v>
      </c>
      <c r="E45" s="100"/>
      <c r="F45" s="99"/>
      <c r="G45" s="99"/>
      <c r="H45" s="100"/>
      <c r="I45" s="465"/>
      <c r="J45" s="242"/>
      <c r="K45" s="10"/>
      <c r="L45" s="10"/>
      <c r="M45" s="10"/>
      <c r="N45" s="1"/>
      <c r="O45" s="1"/>
      <c r="P45" s="1"/>
    </row>
    <row r="46" spans="1:16" ht="12.75" customHeight="1">
      <c r="A46" s="141"/>
      <c r="B46" s="88"/>
      <c r="C46" s="96"/>
      <c r="D46" s="97" t="s">
        <v>267</v>
      </c>
      <c r="E46" s="100">
        <v>13882.8</v>
      </c>
      <c r="F46" s="99">
        <v>14500</v>
      </c>
      <c r="G46" s="99">
        <v>13883</v>
      </c>
      <c r="H46" s="100">
        <v>13882.8</v>
      </c>
      <c r="I46" s="465">
        <f t="shared" si="3"/>
        <v>99.99855938918101</v>
      </c>
      <c r="J46" s="242">
        <f t="shared" si="2"/>
        <v>100</v>
      </c>
      <c r="K46" s="10"/>
      <c r="L46" s="10"/>
      <c r="M46" s="10"/>
      <c r="N46" s="1"/>
      <c r="O46" s="1"/>
      <c r="P46" s="1"/>
    </row>
    <row r="47" spans="1:16" ht="12.75" customHeight="1">
      <c r="A47" s="141"/>
      <c r="B47" s="88"/>
      <c r="C47" s="96">
        <v>4410</v>
      </c>
      <c r="D47" s="97" t="s">
        <v>16</v>
      </c>
      <c r="E47" s="100">
        <v>115</v>
      </c>
      <c r="F47" s="99">
        <v>500</v>
      </c>
      <c r="G47" s="99">
        <v>123</v>
      </c>
      <c r="H47" s="100">
        <v>123</v>
      </c>
      <c r="I47" s="465">
        <f t="shared" si="3"/>
        <v>100</v>
      </c>
      <c r="J47" s="242">
        <f t="shared" si="2"/>
        <v>106.95652173913044</v>
      </c>
      <c r="K47" s="10"/>
      <c r="L47" s="10"/>
      <c r="M47" s="10"/>
      <c r="N47" s="1"/>
      <c r="O47" s="1"/>
      <c r="P47" s="1"/>
    </row>
    <row r="48" spans="1:16" ht="12.75" customHeight="1">
      <c r="A48" s="141"/>
      <c r="B48" s="88"/>
      <c r="C48" s="96">
        <v>4430</v>
      </c>
      <c r="D48" s="97" t="s">
        <v>28</v>
      </c>
      <c r="E48" s="100">
        <v>2385</v>
      </c>
      <c r="F48" s="99">
        <v>2400</v>
      </c>
      <c r="G48" s="99">
        <v>3418</v>
      </c>
      <c r="H48" s="100">
        <v>3418</v>
      </c>
      <c r="I48" s="465">
        <f t="shared" si="3"/>
        <v>100</v>
      </c>
      <c r="J48" s="242">
        <f t="shared" si="2"/>
        <v>143.31236897274633</v>
      </c>
      <c r="K48" s="10"/>
      <c r="L48" s="10"/>
      <c r="M48" s="10"/>
      <c r="N48" s="1"/>
      <c r="O48" s="1"/>
      <c r="P48" s="1"/>
    </row>
    <row r="49" spans="1:16" ht="12.75" customHeight="1">
      <c r="A49" s="141"/>
      <c r="B49" s="88"/>
      <c r="C49" s="96">
        <v>4440</v>
      </c>
      <c r="D49" s="97" t="s">
        <v>17</v>
      </c>
      <c r="E49" s="100">
        <v>6520</v>
      </c>
      <c r="F49" s="99">
        <v>6500</v>
      </c>
      <c r="G49" s="99">
        <v>5879</v>
      </c>
      <c r="H49" s="100">
        <v>5878.91</v>
      </c>
      <c r="I49" s="465">
        <f t="shared" si="3"/>
        <v>99.99846912740261</v>
      </c>
      <c r="J49" s="242">
        <f>H49/E49*100</f>
        <v>90.16733128834356</v>
      </c>
      <c r="K49" s="10"/>
      <c r="L49" s="10"/>
      <c r="M49" s="10"/>
      <c r="N49" s="1"/>
      <c r="O49" s="1"/>
      <c r="P49" s="1"/>
    </row>
    <row r="50" spans="1:16" ht="12.75" customHeight="1">
      <c r="A50" s="141"/>
      <c r="B50" s="88"/>
      <c r="C50" s="96">
        <v>4550</v>
      </c>
      <c r="D50" s="97" t="s">
        <v>122</v>
      </c>
      <c r="E50" s="100">
        <v>820</v>
      </c>
      <c r="F50" s="99">
        <v>1200</v>
      </c>
      <c r="G50" s="99">
        <v>0</v>
      </c>
      <c r="H50" s="100">
        <v>0</v>
      </c>
      <c r="I50" s="465">
        <v>0</v>
      </c>
      <c r="J50" s="242">
        <v>0</v>
      </c>
      <c r="K50" s="10"/>
      <c r="L50" s="10"/>
      <c r="M50" s="10"/>
      <c r="N50" s="1"/>
      <c r="O50" s="1"/>
      <c r="P50" s="1"/>
    </row>
    <row r="51" spans="1:16" ht="12.75" customHeight="1">
      <c r="A51" s="141"/>
      <c r="B51" s="88"/>
      <c r="C51" s="96">
        <v>4610</v>
      </c>
      <c r="D51" s="97" t="s">
        <v>114</v>
      </c>
      <c r="E51" s="100">
        <v>0</v>
      </c>
      <c r="F51" s="99">
        <v>500</v>
      </c>
      <c r="G51" s="99">
        <v>0</v>
      </c>
      <c r="H51" s="100">
        <v>0</v>
      </c>
      <c r="I51" s="465">
        <v>0</v>
      </c>
      <c r="J51" s="242">
        <v>0</v>
      </c>
      <c r="K51" s="10"/>
      <c r="L51" s="10"/>
      <c r="M51" s="10"/>
      <c r="N51" s="1"/>
      <c r="O51" s="1"/>
      <c r="P51" s="1"/>
    </row>
    <row r="52" spans="1:16" ht="12.75" customHeight="1">
      <c r="A52" s="68"/>
      <c r="B52" s="66"/>
      <c r="C52" s="96">
        <v>4700</v>
      </c>
      <c r="D52" s="97" t="s">
        <v>136</v>
      </c>
      <c r="E52" s="100">
        <v>900</v>
      </c>
      <c r="F52" s="99">
        <v>1000</v>
      </c>
      <c r="G52" s="99">
        <v>490</v>
      </c>
      <c r="H52" s="100">
        <v>490</v>
      </c>
      <c r="I52" s="465">
        <f t="shared" si="3"/>
        <v>100</v>
      </c>
      <c r="J52" s="242">
        <f>H52/E52*100</f>
        <v>54.44444444444444</v>
      </c>
      <c r="K52" s="10"/>
      <c r="L52" s="10"/>
      <c r="M52" s="10"/>
      <c r="N52" s="1"/>
      <c r="O52" s="1"/>
      <c r="P52" s="1"/>
    </row>
    <row r="53" spans="1:16" ht="12.75" customHeight="1">
      <c r="A53" s="68"/>
      <c r="B53" s="70"/>
      <c r="C53" s="96">
        <v>6060</v>
      </c>
      <c r="D53" s="107" t="s">
        <v>278</v>
      </c>
      <c r="E53" s="100">
        <v>0</v>
      </c>
      <c r="F53" s="99">
        <v>0</v>
      </c>
      <c r="G53" s="99">
        <v>0</v>
      </c>
      <c r="H53" s="100">
        <v>0</v>
      </c>
      <c r="I53" s="465">
        <v>0</v>
      </c>
      <c r="J53" s="242">
        <v>0</v>
      </c>
      <c r="K53" s="10"/>
      <c r="L53" s="10"/>
      <c r="M53" s="10"/>
      <c r="N53" s="1"/>
      <c r="O53" s="1"/>
      <c r="P53" s="1"/>
    </row>
    <row r="54" spans="1:16" ht="12.75" customHeight="1">
      <c r="A54" s="134">
        <v>750</v>
      </c>
      <c r="B54" s="134"/>
      <c r="C54" s="134"/>
      <c r="D54" s="134" t="s">
        <v>38</v>
      </c>
      <c r="E54" s="118">
        <f>E55+E67</f>
        <v>65900</v>
      </c>
      <c r="F54" s="117">
        <f>F55+F67</f>
        <v>54000</v>
      </c>
      <c r="G54" s="117">
        <f>G55+G67</f>
        <v>54000</v>
      </c>
      <c r="H54" s="118">
        <f>H55+H67</f>
        <v>54000</v>
      </c>
      <c r="I54" s="463">
        <v>0</v>
      </c>
      <c r="J54" s="232">
        <f aca="true" t="shared" si="4" ref="J54:J69">H54/E54*100</f>
        <v>81.94233687405159</v>
      </c>
      <c r="K54" s="10"/>
      <c r="L54" s="10"/>
      <c r="M54" s="10"/>
      <c r="N54" s="1"/>
      <c r="O54" s="1"/>
      <c r="P54" s="1"/>
    </row>
    <row r="55" spans="1:16" ht="12.75" customHeight="1">
      <c r="A55" s="158"/>
      <c r="B55" s="123">
        <v>75011</v>
      </c>
      <c r="C55" s="90"/>
      <c r="D55" s="91" t="s">
        <v>39</v>
      </c>
      <c r="E55" s="94">
        <f>SUM(E56:E58)</f>
        <v>42900</v>
      </c>
      <c r="F55" s="93">
        <f>SUM(F56:F58)</f>
        <v>31000</v>
      </c>
      <c r="G55" s="93">
        <f>SUM(G56:G58)</f>
        <v>31000</v>
      </c>
      <c r="H55" s="94">
        <f>SUM(H56:H58)</f>
        <v>31000</v>
      </c>
      <c r="I55" s="464">
        <f>H55/G55*100</f>
        <v>100</v>
      </c>
      <c r="J55" s="227">
        <f t="shared" si="4"/>
        <v>72.26107226107226</v>
      </c>
      <c r="K55" s="10"/>
      <c r="L55" s="10"/>
      <c r="M55" s="10"/>
      <c r="N55" s="1"/>
      <c r="O55" s="1"/>
      <c r="P55" s="1"/>
    </row>
    <row r="56" spans="1:16" ht="12.75" customHeight="1">
      <c r="A56" s="88"/>
      <c r="B56" s="88"/>
      <c r="C56" s="96">
        <v>4010</v>
      </c>
      <c r="D56" s="97" t="s">
        <v>11</v>
      </c>
      <c r="E56" s="100">
        <v>35885</v>
      </c>
      <c r="F56" s="99">
        <v>25931</v>
      </c>
      <c r="G56" s="99">
        <v>25931</v>
      </c>
      <c r="H56" s="100">
        <v>25931</v>
      </c>
      <c r="I56" s="465">
        <f>H56/G56*100</f>
        <v>100</v>
      </c>
      <c r="J56" s="242">
        <f t="shared" si="4"/>
        <v>72.26139055315592</v>
      </c>
      <c r="K56" s="10"/>
      <c r="L56" s="10"/>
      <c r="M56" s="10"/>
      <c r="N56" s="1"/>
      <c r="O56" s="1"/>
      <c r="P56" s="1"/>
    </row>
    <row r="57" spans="1:16" ht="12.75" customHeight="1">
      <c r="A57" s="88"/>
      <c r="B57" s="88"/>
      <c r="C57" s="96">
        <v>4110</v>
      </c>
      <c r="D57" s="97" t="s">
        <v>13</v>
      </c>
      <c r="E57" s="100">
        <v>6136</v>
      </c>
      <c r="F57" s="99">
        <v>4434</v>
      </c>
      <c r="G57" s="99">
        <v>4434</v>
      </c>
      <c r="H57" s="100">
        <v>4434</v>
      </c>
      <c r="I57" s="465">
        <f>H57/G57*100</f>
        <v>100</v>
      </c>
      <c r="J57" s="242">
        <f t="shared" si="4"/>
        <v>72.26205997392438</v>
      </c>
      <c r="K57" s="10"/>
      <c r="L57" s="10"/>
      <c r="M57" s="10"/>
      <c r="N57" s="1"/>
      <c r="O57" s="1"/>
      <c r="P57" s="1"/>
    </row>
    <row r="58" spans="1:16" ht="12.75" customHeight="1">
      <c r="A58" s="129"/>
      <c r="B58" s="129"/>
      <c r="C58" s="96">
        <v>4120</v>
      </c>
      <c r="D58" s="97" t="s">
        <v>14</v>
      </c>
      <c r="E58" s="100">
        <v>879</v>
      </c>
      <c r="F58" s="99">
        <v>635</v>
      </c>
      <c r="G58" s="99">
        <v>635</v>
      </c>
      <c r="H58" s="100">
        <v>635</v>
      </c>
      <c r="I58" s="465">
        <f>H58/G58*100</f>
        <v>100</v>
      </c>
      <c r="J58" s="242">
        <f t="shared" si="4"/>
        <v>72.24118316268488</v>
      </c>
      <c r="K58" s="10"/>
      <c r="L58" s="10"/>
      <c r="M58" s="10"/>
      <c r="N58" s="1"/>
      <c r="O58" s="1"/>
      <c r="P58" s="1"/>
    </row>
    <row r="59" spans="1:16" ht="12.75" customHeight="1">
      <c r="A59" s="128"/>
      <c r="B59" s="128"/>
      <c r="C59" s="128"/>
      <c r="D59" s="128"/>
      <c r="E59" s="131"/>
      <c r="F59" s="130"/>
      <c r="G59" s="130"/>
      <c r="H59" s="131"/>
      <c r="I59" s="307"/>
      <c r="J59" s="307"/>
      <c r="K59" s="10"/>
      <c r="L59" s="10"/>
      <c r="M59" s="10"/>
      <c r="N59" s="1"/>
      <c r="O59" s="1"/>
      <c r="P59" s="1"/>
    </row>
    <row r="60" spans="1:16" ht="12.75" customHeight="1">
      <c r="A60" s="128"/>
      <c r="B60" s="128"/>
      <c r="C60" s="128"/>
      <c r="D60" s="128"/>
      <c r="E60" s="131"/>
      <c r="F60" s="130"/>
      <c r="G60" s="130"/>
      <c r="H60" s="131"/>
      <c r="I60" s="307"/>
      <c r="J60" s="307"/>
      <c r="K60" s="10"/>
      <c r="L60" s="10"/>
      <c r="M60" s="10"/>
      <c r="N60" s="1"/>
      <c r="O60" s="1"/>
      <c r="P60" s="1"/>
    </row>
    <row r="61" spans="1:16" ht="12.75" customHeight="1">
      <c r="A61" s="128"/>
      <c r="B61" s="128"/>
      <c r="C61" s="128"/>
      <c r="D61" s="128"/>
      <c r="E61" s="131" t="s">
        <v>492</v>
      </c>
      <c r="F61" s="130"/>
      <c r="G61" s="130"/>
      <c r="H61" s="131"/>
      <c r="I61" s="307"/>
      <c r="J61" s="307"/>
      <c r="K61" s="10"/>
      <c r="L61" s="10"/>
      <c r="M61" s="10"/>
      <c r="N61" s="1"/>
      <c r="O61" s="1"/>
      <c r="P61" s="1"/>
    </row>
    <row r="62" spans="1:16" ht="12.75" customHeight="1">
      <c r="A62" s="128"/>
      <c r="B62" s="128"/>
      <c r="C62" s="128"/>
      <c r="D62" s="128"/>
      <c r="E62" s="131"/>
      <c r="F62" s="130"/>
      <c r="G62" s="130"/>
      <c r="H62" s="131"/>
      <c r="I62" s="307"/>
      <c r="J62" s="307"/>
      <c r="K62" s="10"/>
      <c r="L62" s="10"/>
      <c r="M62" s="10"/>
      <c r="N62" s="1"/>
      <c r="O62" s="1"/>
      <c r="P62" s="1"/>
    </row>
    <row r="63" spans="1:16" ht="12.75" customHeight="1">
      <c r="A63" s="340"/>
      <c r="B63" s="341"/>
      <c r="C63" s="340"/>
      <c r="D63" s="342"/>
      <c r="E63" s="65" t="s">
        <v>3</v>
      </c>
      <c r="F63" s="343" t="s">
        <v>97</v>
      </c>
      <c r="G63" s="344" t="s">
        <v>98</v>
      </c>
      <c r="H63" s="65" t="s">
        <v>3</v>
      </c>
      <c r="I63" s="345" t="s">
        <v>273</v>
      </c>
      <c r="J63" s="346"/>
      <c r="K63" s="10"/>
      <c r="L63" s="10"/>
      <c r="M63" s="10"/>
      <c r="N63" s="1"/>
      <c r="O63" s="1"/>
      <c r="P63" s="1"/>
    </row>
    <row r="64" spans="1:16" ht="12.75" customHeight="1">
      <c r="A64" s="347" t="s">
        <v>94</v>
      </c>
      <c r="B64" s="211" t="s">
        <v>95</v>
      </c>
      <c r="C64" s="347" t="s">
        <v>4</v>
      </c>
      <c r="D64" s="348" t="s">
        <v>96</v>
      </c>
      <c r="E64" s="69" t="s">
        <v>357</v>
      </c>
      <c r="F64" s="349" t="s">
        <v>99</v>
      </c>
      <c r="G64" s="350" t="s">
        <v>100</v>
      </c>
      <c r="H64" s="69" t="s">
        <v>407</v>
      </c>
      <c r="I64" s="351"/>
      <c r="J64" s="352"/>
      <c r="K64" s="10"/>
      <c r="L64" s="10"/>
      <c r="M64" s="10"/>
      <c r="N64" s="1"/>
      <c r="O64" s="1"/>
      <c r="P64" s="1"/>
    </row>
    <row r="65" spans="1:16" ht="12.75" customHeight="1">
      <c r="A65" s="353"/>
      <c r="B65" s="354"/>
      <c r="C65" s="353"/>
      <c r="D65" s="355"/>
      <c r="E65" s="73"/>
      <c r="F65" s="356" t="s">
        <v>407</v>
      </c>
      <c r="G65" s="357" t="s">
        <v>101</v>
      </c>
      <c r="H65" s="73"/>
      <c r="I65" s="358" t="s">
        <v>102</v>
      </c>
      <c r="J65" s="359" t="s">
        <v>103</v>
      </c>
      <c r="K65" s="10"/>
      <c r="L65" s="10"/>
      <c r="M65" s="10"/>
      <c r="N65" s="1"/>
      <c r="O65" s="1"/>
      <c r="P65" s="1"/>
    </row>
    <row r="66" spans="1:16" ht="12.75" customHeight="1">
      <c r="A66" s="74">
        <v>1</v>
      </c>
      <c r="B66" s="75">
        <v>2</v>
      </c>
      <c r="C66" s="75">
        <v>3</v>
      </c>
      <c r="D66" s="75">
        <v>4</v>
      </c>
      <c r="E66" s="360">
        <v>5</v>
      </c>
      <c r="F66" s="360">
        <v>6</v>
      </c>
      <c r="G66" s="360">
        <v>7</v>
      </c>
      <c r="H66" s="361">
        <v>8</v>
      </c>
      <c r="I66" s="362">
        <v>9</v>
      </c>
      <c r="J66" s="363">
        <v>10</v>
      </c>
      <c r="K66" s="10"/>
      <c r="L66" s="10"/>
      <c r="M66" s="10"/>
      <c r="N66" s="1"/>
      <c r="O66" s="1"/>
      <c r="P66" s="1"/>
    </row>
    <row r="67" spans="1:16" ht="12.75" customHeight="1">
      <c r="A67" s="158"/>
      <c r="B67" s="102">
        <v>75045</v>
      </c>
      <c r="C67" s="90"/>
      <c r="D67" s="91" t="s">
        <v>173</v>
      </c>
      <c r="E67" s="94">
        <f>SUM(E68:E69)+SUM(E70:E75)</f>
        <v>23000</v>
      </c>
      <c r="F67" s="93">
        <f>SUM(F68:F69)+SUM(F70:F75)</f>
        <v>23000</v>
      </c>
      <c r="G67" s="93">
        <f>SUM(G68:G69)+SUM(G70:G75)</f>
        <v>23000</v>
      </c>
      <c r="H67" s="94">
        <f>SUM(H68:H69)+SUM(H70:H75)</f>
        <v>23000</v>
      </c>
      <c r="I67" s="464">
        <f aca="true" t="shared" si="5" ref="I67:I72">H67/G67*100</f>
        <v>100</v>
      </c>
      <c r="J67" s="227">
        <f t="shared" si="4"/>
        <v>100</v>
      </c>
      <c r="K67" s="10"/>
      <c r="L67" s="10"/>
      <c r="M67" s="10"/>
      <c r="N67" s="1"/>
      <c r="O67" s="1"/>
      <c r="P67" s="1"/>
    </row>
    <row r="68" spans="1:16" ht="12.75" customHeight="1">
      <c r="A68" s="88"/>
      <c r="B68" s="95"/>
      <c r="C68" s="96">
        <v>3030</v>
      </c>
      <c r="D68" s="97" t="s">
        <v>26</v>
      </c>
      <c r="E68" s="100">
        <v>5880</v>
      </c>
      <c r="F68" s="99">
        <v>6000</v>
      </c>
      <c r="G68" s="99">
        <v>5460</v>
      </c>
      <c r="H68" s="100">
        <v>5460</v>
      </c>
      <c r="I68" s="465">
        <f t="shared" si="5"/>
        <v>100</v>
      </c>
      <c r="J68" s="242">
        <f t="shared" si="4"/>
        <v>92.85714285714286</v>
      </c>
      <c r="K68" s="10"/>
      <c r="L68" s="10"/>
      <c r="M68" s="10"/>
      <c r="N68" s="1"/>
      <c r="O68" s="1"/>
      <c r="P68" s="1"/>
    </row>
    <row r="69" spans="1:16" ht="12.75" customHeight="1">
      <c r="A69" s="88"/>
      <c r="B69" s="95"/>
      <c r="C69" s="96">
        <v>4110</v>
      </c>
      <c r="D69" s="97" t="s">
        <v>13</v>
      </c>
      <c r="E69" s="100">
        <v>1026</v>
      </c>
      <c r="F69" s="99">
        <v>1100</v>
      </c>
      <c r="G69" s="99">
        <v>1077</v>
      </c>
      <c r="H69" s="100">
        <v>1077.3</v>
      </c>
      <c r="I69" s="465">
        <f t="shared" si="5"/>
        <v>100.02785515320333</v>
      </c>
      <c r="J69" s="242">
        <f t="shared" si="4"/>
        <v>105</v>
      </c>
      <c r="K69" s="10"/>
      <c r="L69" s="10"/>
      <c r="M69" s="10"/>
      <c r="N69" s="1"/>
      <c r="O69" s="1"/>
      <c r="P69" s="1"/>
    </row>
    <row r="70" spans="1:16" ht="12.75" customHeight="1">
      <c r="A70" s="88"/>
      <c r="B70" s="95"/>
      <c r="C70" s="96">
        <v>4120</v>
      </c>
      <c r="D70" s="97" t="s">
        <v>14</v>
      </c>
      <c r="E70" s="100">
        <v>147</v>
      </c>
      <c r="F70" s="99">
        <v>200</v>
      </c>
      <c r="G70" s="99">
        <v>154</v>
      </c>
      <c r="H70" s="100">
        <v>154.35</v>
      </c>
      <c r="I70" s="465">
        <f t="shared" si="5"/>
        <v>100.22727272727272</v>
      </c>
      <c r="J70" s="242">
        <f>H70/E70*100</f>
        <v>105</v>
      </c>
      <c r="K70" s="10"/>
      <c r="L70" s="10"/>
      <c r="M70" s="10"/>
      <c r="N70" s="1"/>
      <c r="O70" s="1"/>
      <c r="P70" s="1"/>
    </row>
    <row r="71" spans="1:16" ht="12.75" customHeight="1">
      <c r="A71" s="88"/>
      <c r="B71" s="95"/>
      <c r="C71" s="96">
        <v>4170</v>
      </c>
      <c r="D71" s="97" t="s">
        <v>107</v>
      </c>
      <c r="E71" s="100">
        <v>9700</v>
      </c>
      <c r="F71" s="99">
        <v>9700</v>
      </c>
      <c r="G71" s="99">
        <v>10200</v>
      </c>
      <c r="H71" s="100">
        <v>10200</v>
      </c>
      <c r="I71" s="465">
        <f t="shared" si="5"/>
        <v>100</v>
      </c>
      <c r="J71" s="242">
        <f>H71/E71*100</f>
        <v>105.15463917525774</v>
      </c>
      <c r="K71" s="10"/>
      <c r="L71" s="10"/>
      <c r="M71" s="10"/>
      <c r="N71" s="1"/>
      <c r="O71" s="1"/>
      <c r="P71" s="1"/>
    </row>
    <row r="72" spans="1:16" ht="12.75" customHeight="1">
      <c r="A72" s="88"/>
      <c r="B72" s="95"/>
      <c r="C72" s="96">
        <v>4210</v>
      </c>
      <c r="D72" s="97" t="s">
        <v>7</v>
      </c>
      <c r="E72" s="100">
        <v>5434.49</v>
      </c>
      <c r="F72" s="99">
        <v>5100</v>
      </c>
      <c r="G72" s="99">
        <v>5614</v>
      </c>
      <c r="H72" s="100">
        <v>5613.35</v>
      </c>
      <c r="I72" s="465">
        <f t="shared" si="5"/>
        <v>99.98842180263627</v>
      </c>
      <c r="J72" s="242">
        <f>H72/E72*100</f>
        <v>103.29120119827253</v>
      </c>
      <c r="K72" s="10"/>
      <c r="L72" s="10"/>
      <c r="M72" s="10"/>
      <c r="N72" s="1"/>
      <c r="O72" s="1"/>
      <c r="P72" s="1"/>
    </row>
    <row r="73" spans="1:16" ht="12.75" customHeight="1">
      <c r="A73" s="88"/>
      <c r="B73" s="95"/>
      <c r="C73" s="96">
        <v>4280</v>
      </c>
      <c r="D73" s="97" t="s">
        <v>187</v>
      </c>
      <c r="E73" s="100">
        <v>0</v>
      </c>
      <c r="F73" s="99">
        <v>0</v>
      </c>
      <c r="G73" s="99">
        <v>0</v>
      </c>
      <c r="H73" s="100">
        <v>0</v>
      </c>
      <c r="I73" s="465">
        <v>0</v>
      </c>
      <c r="J73" s="242">
        <v>0</v>
      </c>
      <c r="K73" s="10"/>
      <c r="L73" s="10"/>
      <c r="M73" s="10"/>
      <c r="N73" s="1"/>
      <c r="O73" s="1"/>
      <c r="P73" s="1"/>
    </row>
    <row r="74" spans="1:16" ht="12.75" customHeight="1">
      <c r="A74" s="88"/>
      <c r="B74" s="95"/>
      <c r="C74" s="96">
        <v>4300</v>
      </c>
      <c r="D74" s="97" t="s">
        <v>10</v>
      </c>
      <c r="E74" s="100">
        <v>15.01</v>
      </c>
      <c r="F74" s="99">
        <v>100</v>
      </c>
      <c r="G74" s="99">
        <v>0</v>
      </c>
      <c r="H74" s="100">
        <v>0</v>
      </c>
      <c r="I74" s="465">
        <v>0</v>
      </c>
      <c r="J74" s="242">
        <v>0</v>
      </c>
      <c r="K74" s="10"/>
      <c r="L74" s="10"/>
      <c r="M74" s="10"/>
      <c r="N74" s="1"/>
      <c r="O74" s="1"/>
      <c r="P74" s="1"/>
    </row>
    <row r="75" spans="1:16" ht="12.75" customHeight="1">
      <c r="A75" s="88"/>
      <c r="B75" s="95"/>
      <c r="C75" s="218">
        <v>4410</v>
      </c>
      <c r="D75" s="97" t="s">
        <v>16</v>
      </c>
      <c r="E75" s="100">
        <v>797.5</v>
      </c>
      <c r="F75" s="99">
        <v>800</v>
      </c>
      <c r="G75" s="99">
        <v>495</v>
      </c>
      <c r="H75" s="100">
        <v>495</v>
      </c>
      <c r="I75" s="532">
        <f>H75/G75*100</f>
        <v>100</v>
      </c>
      <c r="J75" s="607">
        <f>H75/E75*100</f>
        <v>62.06896551724138</v>
      </c>
      <c r="K75" s="10"/>
      <c r="L75" s="10"/>
      <c r="M75" s="10"/>
      <c r="N75" s="1"/>
      <c r="O75" s="1"/>
      <c r="P75" s="1"/>
    </row>
    <row r="76" spans="1:16" ht="12.75" customHeight="1">
      <c r="A76" s="114">
        <v>751</v>
      </c>
      <c r="B76" s="386"/>
      <c r="C76" s="114"/>
      <c r="D76" s="386" t="s">
        <v>412</v>
      </c>
      <c r="E76" s="136"/>
      <c r="F76" s="623"/>
      <c r="G76" s="135"/>
      <c r="H76" s="682"/>
      <c r="I76" s="667"/>
      <c r="J76" s="330"/>
      <c r="K76" s="10"/>
      <c r="L76" s="10"/>
      <c r="M76" s="10"/>
      <c r="N76" s="1"/>
      <c r="O76" s="1"/>
      <c r="P76" s="1"/>
    </row>
    <row r="77" spans="1:16" ht="12.75" customHeight="1">
      <c r="A77" s="119"/>
      <c r="B77" s="308"/>
      <c r="C77" s="119"/>
      <c r="D77" s="308" t="s">
        <v>524</v>
      </c>
      <c r="E77" s="668"/>
      <c r="F77" s="669"/>
      <c r="G77" s="670"/>
      <c r="H77" s="736"/>
      <c r="I77" s="671"/>
      <c r="J77" s="672"/>
      <c r="K77" s="10"/>
      <c r="L77" s="10"/>
      <c r="M77" s="10"/>
      <c r="N77" s="1"/>
      <c r="O77" s="1"/>
      <c r="P77" s="1"/>
    </row>
    <row r="78" spans="1:16" ht="12.75" customHeight="1">
      <c r="A78" s="187"/>
      <c r="B78" s="188"/>
      <c r="C78" s="187"/>
      <c r="D78" s="188" t="s">
        <v>413</v>
      </c>
      <c r="E78" s="190">
        <v>0</v>
      </c>
      <c r="F78" s="673">
        <v>0</v>
      </c>
      <c r="G78" s="645">
        <f>G82</f>
        <v>40367</v>
      </c>
      <c r="H78" s="737">
        <f>H82</f>
        <v>40367</v>
      </c>
      <c r="I78" s="739">
        <f>H78/G78*100</f>
        <v>100</v>
      </c>
      <c r="J78" s="332">
        <v>0</v>
      </c>
      <c r="K78" s="10"/>
      <c r="L78" s="10"/>
      <c r="M78" s="10"/>
      <c r="N78" s="1"/>
      <c r="O78" s="1"/>
      <c r="P78" s="1"/>
    </row>
    <row r="79" spans="1:16" ht="12.75" customHeight="1">
      <c r="A79" s="141"/>
      <c r="B79" s="123">
        <v>75109</v>
      </c>
      <c r="C79" s="101"/>
      <c r="D79" s="403" t="s">
        <v>414</v>
      </c>
      <c r="E79" s="674"/>
      <c r="F79" s="675"/>
      <c r="G79" s="676"/>
      <c r="H79" s="674"/>
      <c r="I79" s="738"/>
      <c r="J79" s="677"/>
      <c r="K79" s="10"/>
      <c r="L79" s="10"/>
      <c r="M79" s="10"/>
      <c r="N79" s="1"/>
      <c r="O79" s="1"/>
      <c r="P79" s="1"/>
    </row>
    <row r="80" spans="1:16" ht="12.75" customHeight="1">
      <c r="A80" s="141"/>
      <c r="B80" s="101"/>
      <c r="C80" s="123"/>
      <c r="D80" s="678" t="s">
        <v>415</v>
      </c>
      <c r="E80" s="679"/>
      <c r="F80" s="651"/>
      <c r="G80" s="650"/>
      <c r="H80" s="679"/>
      <c r="I80" s="735"/>
      <c r="J80" s="607"/>
      <c r="K80" s="10"/>
      <c r="L80" s="10"/>
      <c r="M80" s="10"/>
      <c r="N80" s="1"/>
      <c r="O80" s="1"/>
      <c r="P80" s="1"/>
    </row>
    <row r="81" spans="1:16" ht="12.75" customHeight="1">
      <c r="A81" s="141"/>
      <c r="B81" s="101"/>
      <c r="C81" s="123"/>
      <c r="D81" s="678" t="s">
        <v>416</v>
      </c>
      <c r="E81" s="679"/>
      <c r="F81" s="651"/>
      <c r="G81" s="650"/>
      <c r="H81" s="679"/>
      <c r="I81" s="735"/>
      <c r="J81" s="607"/>
      <c r="K81" s="10"/>
      <c r="L81" s="10"/>
      <c r="M81" s="10"/>
      <c r="N81" s="1"/>
      <c r="O81" s="1"/>
      <c r="P81" s="1"/>
    </row>
    <row r="82" spans="1:16" ht="12.75" customHeight="1">
      <c r="A82" s="141"/>
      <c r="B82" s="101"/>
      <c r="C82" s="123"/>
      <c r="D82" s="678" t="s">
        <v>508</v>
      </c>
      <c r="E82" s="680">
        <v>0</v>
      </c>
      <c r="F82" s="139">
        <v>0</v>
      </c>
      <c r="G82" s="681">
        <f>SUM(G83:G88)</f>
        <v>40367</v>
      </c>
      <c r="H82" s="680">
        <f>SUM(H83:H88)</f>
        <v>40367</v>
      </c>
      <c r="I82" s="740">
        <f aca="true" t="shared" si="6" ref="I82:I88">H82/G82*100</f>
        <v>100</v>
      </c>
      <c r="J82" s="612">
        <v>0</v>
      </c>
      <c r="K82" s="10"/>
      <c r="L82" s="10"/>
      <c r="M82" s="10"/>
      <c r="N82" s="1"/>
      <c r="O82" s="1"/>
      <c r="P82" s="1"/>
    </row>
    <row r="83" spans="1:16" ht="12.75" customHeight="1">
      <c r="A83" s="141"/>
      <c r="B83" s="88"/>
      <c r="C83" s="58">
        <v>3030</v>
      </c>
      <c r="D83" s="97" t="s">
        <v>26</v>
      </c>
      <c r="E83" s="679">
        <v>0</v>
      </c>
      <c r="F83" s="651">
        <v>0</v>
      </c>
      <c r="G83" s="650">
        <v>5650</v>
      </c>
      <c r="H83" s="679">
        <v>5650</v>
      </c>
      <c r="I83" s="735">
        <f t="shared" si="6"/>
        <v>100</v>
      </c>
      <c r="J83" s="607">
        <v>0</v>
      </c>
      <c r="K83" s="10"/>
      <c r="L83" s="10"/>
      <c r="M83" s="10"/>
      <c r="N83" s="1"/>
      <c r="O83" s="1"/>
      <c r="P83" s="1"/>
    </row>
    <row r="84" spans="1:16" ht="12.75" customHeight="1">
      <c r="A84" s="141"/>
      <c r="B84" s="88"/>
      <c r="C84" s="58">
        <v>4110</v>
      </c>
      <c r="D84" s="97" t="s">
        <v>281</v>
      </c>
      <c r="E84" s="679">
        <v>0</v>
      </c>
      <c r="F84" s="651">
        <v>0</v>
      </c>
      <c r="G84" s="650">
        <v>1404</v>
      </c>
      <c r="H84" s="679">
        <v>1403.58</v>
      </c>
      <c r="I84" s="735">
        <f t="shared" si="6"/>
        <v>99.97008547008546</v>
      </c>
      <c r="J84" s="607">
        <v>0</v>
      </c>
      <c r="K84" s="10"/>
      <c r="L84" s="10"/>
      <c r="M84" s="10"/>
      <c r="N84" s="1"/>
      <c r="O84" s="1"/>
      <c r="P84" s="1"/>
    </row>
    <row r="85" spans="1:16" ht="12.75" customHeight="1">
      <c r="A85" s="141"/>
      <c r="B85" s="88"/>
      <c r="C85" s="58">
        <v>4120</v>
      </c>
      <c r="D85" s="97" t="s">
        <v>277</v>
      </c>
      <c r="E85" s="679">
        <v>0</v>
      </c>
      <c r="F85" s="651">
        <v>0</v>
      </c>
      <c r="G85" s="650">
        <v>189</v>
      </c>
      <c r="H85" s="679">
        <v>188.85</v>
      </c>
      <c r="I85" s="735">
        <f t="shared" si="6"/>
        <v>99.92063492063492</v>
      </c>
      <c r="J85" s="607">
        <v>0</v>
      </c>
      <c r="K85" s="10"/>
      <c r="L85" s="10"/>
      <c r="M85" s="10"/>
      <c r="N85" s="1"/>
      <c r="O85" s="1"/>
      <c r="P85" s="1"/>
    </row>
    <row r="86" spans="1:16" ht="12.75" customHeight="1">
      <c r="A86" s="141"/>
      <c r="B86" s="88"/>
      <c r="C86" s="58">
        <v>4170</v>
      </c>
      <c r="D86" s="97" t="s">
        <v>265</v>
      </c>
      <c r="E86" s="679">
        <v>0</v>
      </c>
      <c r="F86" s="651">
        <v>0</v>
      </c>
      <c r="G86" s="650">
        <v>8208</v>
      </c>
      <c r="H86" s="679">
        <v>8208.08</v>
      </c>
      <c r="I86" s="735">
        <f t="shared" si="6"/>
        <v>100.0009746588694</v>
      </c>
      <c r="J86" s="607">
        <v>0</v>
      </c>
      <c r="K86" s="10"/>
      <c r="L86" s="10"/>
      <c r="M86" s="10"/>
      <c r="N86" s="1"/>
      <c r="O86" s="1"/>
      <c r="P86" s="1"/>
    </row>
    <row r="87" spans="1:16" ht="12.75" customHeight="1">
      <c r="A87" s="141"/>
      <c r="B87" s="88"/>
      <c r="C87" s="58">
        <v>4210</v>
      </c>
      <c r="D87" s="97" t="s">
        <v>242</v>
      </c>
      <c r="E87" s="679">
        <v>0</v>
      </c>
      <c r="F87" s="651">
        <v>0</v>
      </c>
      <c r="G87" s="650">
        <v>24000</v>
      </c>
      <c r="H87" s="679">
        <v>24000.52</v>
      </c>
      <c r="I87" s="735">
        <f t="shared" si="6"/>
        <v>100.00216666666665</v>
      </c>
      <c r="J87" s="607">
        <v>0</v>
      </c>
      <c r="K87" s="10"/>
      <c r="L87" s="10"/>
      <c r="M87" s="10"/>
      <c r="N87" s="1"/>
      <c r="O87" s="1"/>
      <c r="P87" s="1"/>
    </row>
    <row r="88" spans="1:16" ht="12.75" customHeight="1">
      <c r="A88" s="141"/>
      <c r="B88" s="88"/>
      <c r="C88" s="58">
        <v>4410</v>
      </c>
      <c r="D88" s="97" t="s">
        <v>447</v>
      </c>
      <c r="E88" s="679">
        <v>0</v>
      </c>
      <c r="F88" s="651">
        <v>0</v>
      </c>
      <c r="G88" s="650">
        <v>916</v>
      </c>
      <c r="H88" s="679">
        <v>915.97</v>
      </c>
      <c r="I88" s="735">
        <f t="shared" si="6"/>
        <v>99.9967248908297</v>
      </c>
      <c r="J88" s="607">
        <v>0</v>
      </c>
      <c r="K88" s="10"/>
      <c r="L88" s="10"/>
      <c r="M88" s="10"/>
      <c r="N88" s="1"/>
      <c r="O88" s="1"/>
      <c r="P88" s="1"/>
    </row>
    <row r="89" spans="1:16" ht="12.75" customHeight="1">
      <c r="A89" s="134">
        <v>752</v>
      </c>
      <c r="B89" s="134"/>
      <c r="C89" s="134"/>
      <c r="D89" s="114" t="s">
        <v>417</v>
      </c>
      <c r="E89" s="682">
        <v>0</v>
      </c>
      <c r="F89" s="135">
        <v>0</v>
      </c>
      <c r="G89" s="623">
        <f>G90</f>
        <v>28325</v>
      </c>
      <c r="H89" s="682">
        <f>H90</f>
        <v>28325</v>
      </c>
      <c r="I89" s="745">
        <v>100</v>
      </c>
      <c r="J89" s="329">
        <v>0</v>
      </c>
      <c r="K89" s="10"/>
      <c r="L89" s="10"/>
      <c r="M89" s="10"/>
      <c r="N89" s="1"/>
      <c r="O89" s="1"/>
      <c r="P89" s="1"/>
    </row>
    <row r="90" spans="1:16" ht="12.75" customHeight="1">
      <c r="A90" s="141"/>
      <c r="B90" s="123">
        <v>75295</v>
      </c>
      <c r="C90" s="89"/>
      <c r="D90" s="123" t="s">
        <v>157</v>
      </c>
      <c r="E90" s="680">
        <v>0</v>
      </c>
      <c r="F90" s="139">
        <v>0</v>
      </c>
      <c r="G90" s="681">
        <f>G92</f>
        <v>28325</v>
      </c>
      <c r="H90" s="680">
        <f>H92</f>
        <v>28325</v>
      </c>
      <c r="I90" s="740">
        <v>100</v>
      </c>
      <c r="J90" s="683">
        <v>0</v>
      </c>
      <c r="K90" s="10"/>
      <c r="L90" s="10"/>
      <c r="M90" s="10"/>
      <c r="N90" s="1"/>
      <c r="O90" s="1"/>
      <c r="P90" s="1"/>
    </row>
    <row r="91" spans="1:16" ht="12.75" customHeight="1">
      <c r="A91" s="141"/>
      <c r="B91" s="101"/>
      <c r="C91" s="89"/>
      <c r="D91" s="411" t="s">
        <v>446</v>
      </c>
      <c r="E91" s="741"/>
      <c r="F91" s="742"/>
      <c r="G91" s="743"/>
      <c r="H91" s="741"/>
      <c r="I91" s="746"/>
      <c r="J91" s="744"/>
      <c r="K91" s="10"/>
      <c r="L91" s="10"/>
      <c r="M91" s="10"/>
      <c r="N91" s="1"/>
      <c r="O91" s="1"/>
      <c r="P91" s="1"/>
    </row>
    <row r="92" spans="1:16" ht="12.75" customHeight="1">
      <c r="A92" s="388"/>
      <c r="B92" s="129"/>
      <c r="C92" s="96">
        <v>4210</v>
      </c>
      <c r="D92" s="97" t="s">
        <v>242</v>
      </c>
      <c r="E92" s="747">
        <v>0</v>
      </c>
      <c r="F92" s="98">
        <v>0</v>
      </c>
      <c r="G92" s="166">
        <v>28325</v>
      </c>
      <c r="H92" s="747">
        <v>28325</v>
      </c>
      <c r="I92" s="748">
        <v>100</v>
      </c>
      <c r="J92" s="238">
        <v>0</v>
      </c>
      <c r="K92" s="10"/>
      <c r="L92" s="10"/>
      <c r="M92" s="10"/>
      <c r="N92" s="1"/>
      <c r="O92" s="1"/>
      <c r="P92" s="1"/>
    </row>
    <row r="93" spans="1:16" ht="12.75" customHeight="1">
      <c r="A93" s="137">
        <v>754</v>
      </c>
      <c r="B93" s="114"/>
      <c r="C93" s="154"/>
      <c r="D93" s="308" t="s">
        <v>44</v>
      </c>
      <c r="E93" s="623"/>
      <c r="F93" s="625"/>
      <c r="G93" s="624"/>
      <c r="H93" s="626"/>
      <c r="I93" s="518"/>
      <c r="J93" s="627"/>
      <c r="K93" s="10"/>
      <c r="L93" s="10"/>
      <c r="M93" s="10"/>
      <c r="N93" s="1"/>
      <c r="O93" s="1"/>
      <c r="P93" s="1"/>
    </row>
    <row r="94" spans="1:16" ht="12.75" customHeight="1">
      <c r="A94" s="186"/>
      <c r="B94" s="119"/>
      <c r="C94" s="381"/>
      <c r="D94" s="188" t="s">
        <v>45</v>
      </c>
      <c r="E94" s="306">
        <f>E96+E132</f>
        <v>3802756.9999999995</v>
      </c>
      <c r="F94" s="189">
        <f>F96</f>
        <v>3637000</v>
      </c>
      <c r="G94" s="246">
        <f>G96+G132</f>
        <v>4138661</v>
      </c>
      <c r="H94" s="247">
        <f>H96+H132</f>
        <v>4138660.999999999</v>
      </c>
      <c r="I94" s="305">
        <f>H94/G94*100</f>
        <v>99.99999999999997</v>
      </c>
      <c r="J94" s="247">
        <f>H94/E94*100</f>
        <v>108.83317024990026</v>
      </c>
      <c r="K94" s="10"/>
      <c r="L94" s="10"/>
      <c r="M94" s="10"/>
      <c r="N94" s="1"/>
      <c r="O94" s="1"/>
      <c r="P94" s="1"/>
    </row>
    <row r="95" spans="1:16" ht="12.75" customHeight="1">
      <c r="A95" s="325"/>
      <c r="B95" s="119"/>
      <c r="C95" s="381"/>
      <c r="D95" s="451" t="s">
        <v>185</v>
      </c>
      <c r="E95" s="268">
        <v>0</v>
      </c>
      <c r="F95" s="271">
        <v>0</v>
      </c>
      <c r="G95" s="271">
        <f>G131</f>
        <v>11000</v>
      </c>
      <c r="H95" s="272">
        <f>H131</f>
        <v>11000</v>
      </c>
      <c r="I95" s="544">
        <v>100</v>
      </c>
      <c r="J95" s="268">
        <v>0</v>
      </c>
      <c r="K95" s="10"/>
      <c r="L95" s="10"/>
      <c r="M95" s="10"/>
      <c r="N95" s="1"/>
      <c r="O95" s="1"/>
      <c r="P95" s="1"/>
    </row>
    <row r="96" spans="1:16" ht="12.75" customHeight="1">
      <c r="A96" s="366"/>
      <c r="B96" s="123">
        <v>75411</v>
      </c>
      <c r="C96" s="90"/>
      <c r="D96" s="91" t="s">
        <v>50</v>
      </c>
      <c r="E96" s="227">
        <f>SUM(E97:E120)+SUM(E128:E131)</f>
        <v>3802224.9999999995</v>
      </c>
      <c r="F96" s="93">
        <f>SUM(F97:F120)+SUM(F128:F131)</f>
        <v>3637000</v>
      </c>
      <c r="G96" s="93">
        <f>SUM(G97:G120)+SUM(G128:G131)</f>
        <v>4138661</v>
      </c>
      <c r="H96" s="227">
        <f>SUM(H97:H120)+SUM(H128:H131)</f>
        <v>4138660.999999999</v>
      </c>
      <c r="I96" s="227">
        <f aca="true" t="shared" si="7" ref="I96:I103">H96/G96*100</f>
        <v>99.99999999999997</v>
      </c>
      <c r="J96" s="227">
        <f aca="true" t="shared" si="8" ref="J96:J129">H96/E96*100</f>
        <v>108.84839797750001</v>
      </c>
      <c r="K96" s="10"/>
      <c r="L96" s="10"/>
      <c r="M96" s="10"/>
      <c r="N96" s="1"/>
      <c r="O96" s="1"/>
      <c r="P96" s="1"/>
    </row>
    <row r="97" spans="1:16" ht="12.75" customHeight="1">
      <c r="A97" s="370"/>
      <c r="B97" s="101"/>
      <c r="C97" s="96">
        <v>3020</v>
      </c>
      <c r="D97" s="97" t="s">
        <v>405</v>
      </c>
      <c r="E97" s="100">
        <v>400</v>
      </c>
      <c r="F97" s="99">
        <v>500</v>
      </c>
      <c r="G97" s="98">
        <v>0</v>
      </c>
      <c r="H97" s="100">
        <v>0</v>
      </c>
      <c r="I97" s="464">
        <v>100</v>
      </c>
      <c r="J97" s="227">
        <v>0</v>
      </c>
      <c r="K97" s="10"/>
      <c r="L97" s="10"/>
      <c r="M97" s="10"/>
      <c r="N97" s="1"/>
      <c r="O97" s="1"/>
      <c r="P97" s="1"/>
    </row>
    <row r="98" spans="1:16" ht="12.75" customHeight="1">
      <c r="A98" s="141"/>
      <c r="B98" s="88"/>
      <c r="C98" s="96">
        <v>3070</v>
      </c>
      <c r="D98" s="97" t="s">
        <v>144</v>
      </c>
      <c r="E98" s="100">
        <v>181986.59</v>
      </c>
      <c r="F98" s="99">
        <v>180000</v>
      </c>
      <c r="G98" s="98">
        <v>241648</v>
      </c>
      <c r="H98" s="100">
        <v>241647.74</v>
      </c>
      <c r="I98" s="465">
        <f t="shared" si="7"/>
        <v>99.99989240548234</v>
      </c>
      <c r="J98" s="242">
        <f t="shared" si="8"/>
        <v>132.78326716270686</v>
      </c>
      <c r="K98" s="10"/>
      <c r="L98" s="10"/>
      <c r="M98" s="10"/>
      <c r="N98" s="1"/>
      <c r="O98" s="1"/>
      <c r="P98" s="1"/>
    </row>
    <row r="99" spans="1:16" ht="12.75" customHeight="1">
      <c r="A99" s="141"/>
      <c r="B99" s="88"/>
      <c r="C99" s="96">
        <v>4020</v>
      </c>
      <c r="D99" s="97" t="s">
        <v>156</v>
      </c>
      <c r="E99" s="100">
        <v>97115</v>
      </c>
      <c r="F99" s="99">
        <v>92815</v>
      </c>
      <c r="G99" s="98">
        <v>99316</v>
      </c>
      <c r="H99" s="100">
        <v>99316</v>
      </c>
      <c r="I99" s="465">
        <f t="shared" si="7"/>
        <v>100</v>
      </c>
      <c r="J99" s="242">
        <f t="shared" si="8"/>
        <v>102.26638521340678</v>
      </c>
      <c r="K99" s="10"/>
      <c r="L99" s="10"/>
      <c r="M99" s="10"/>
      <c r="N99" s="1"/>
      <c r="O99" s="1"/>
      <c r="P99" s="1"/>
    </row>
    <row r="100" spans="1:16" ht="12.75" customHeight="1">
      <c r="A100" s="141"/>
      <c r="B100" s="88"/>
      <c r="C100" s="96">
        <v>4040</v>
      </c>
      <c r="D100" s="97" t="s">
        <v>12</v>
      </c>
      <c r="E100" s="100">
        <v>6908.4</v>
      </c>
      <c r="F100" s="99">
        <v>7100</v>
      </c>
      <c r="G100" s="98">
        <v>7590</v>
      </c>
      <c r="H100" s="100">
        <v>7589.88</v>
      </c>
      <c r="I100" s="465">
        <f t="shared" si="7"/>
        <v>99.99841897233202</v>
      </c>
      <c r="J100" s="242">
        <f t="shared" si="8"/>
        <v>109.86451276706619</v>
      </c>
      <c r="K100" s="10"/>
      <c r="L100" s="10"/>
      <c r="M100" s="10"/>
      <c r="N100" s="1"/>
      <c r="O100" s="1"/>
      <c r="P100" s="1"/>
    </row>
    <row r="101" spans="1:16" ht="12.75" customHeight="1">
      <c r="A101" s="141"/>
      <c r="B101" s="88"/>
      <c r="C101" s="96">
        <v>4050</v>
      </c>
      <c r="D101" s="97" t="s">
        <v>46</v>
      </c>
      <c r="E101" s="242">
        <v>2318226</v>
      </c>
      <c r="F101" s="99">
        <v>2432977</v>
      </c>
      <c r="G101" s="98">
        <v>2442799</v>
      </c>
      <c r="H101" s="242">
        <v>2442799</v>
      </c>
      <c r="I101" s="465">
        <f t="shared" si="7"/>
        <v>100</v>
      </c>
      <c r="J101" s="242">
        <f t="shared" si="8"/>
        <v>105.37363483974384</v>
      </c>
      <c r="K101" s="10"/>
      <c r="L101" s="10"/>
      <c r="M101" s="10"/>
      <c r="N101" s="1"/>
      <c r="O101" s="1"/>
      <c r="P101" s="1"/>
    </row>
    <row r="102" spans="1:16" ht="12.75" customHeight="1">
      <c r="A102" s="141"/>
      <c r="B102" s="88"/>
      <c r="C102" s="96">
        <v>4060</v>
      </c>
      <c r="D102" s="97" t="s">
        <v>47</v>
      </c>
      <c r="E102" s="100">
        <v>63114</v>
      </c>
      <c r="F102" s="99">
        <v>54742</v>
      </c>
      <c r="G102" s="98">
        <v>65838</v>
      </c>
      <c r="H102" s="100">
        <v>65838</v>
      </c>
      <c r="I102" s="465">
        <f t="shared" si="7"/>
        <v>100</v>
      </c>
      <c r="J102" s="242">
        <f t="shared" si="8"/>
        <v>104.31599961973572</v>
      </c>
      <c r="K102" s="10"/>
      <c r="L102" s="10"/>
      <c r="M102" s="10"/>
      <c r="N102" s="1"/>
      <c r="O102" s="1"/>
      <c r="P102" s="1"/>
    </row>
    <row r="103" spans="1:16" ht="12.75" customHeight="1">
      <c r="A103" s="141"/>
      <c r="B103" s="88"/>
      <c r="C103" s="96">
        <v>4070</v>
      </c>
      <c r="D103" s="97" t="s">
        <v>48</v>
      </c>
      <c r="E103" s="100">
        <v>176490.83</v>
      </c>
      <c r="F103" s="99">
        <v>191000</v>
      </c>
      <c r="G103" s="98">
        <v>193979</v>
      </c>
      <c r="H103" s="100">
        <v>193978.82</v>
      </c>
      <c r="I103" s="465">
        <f t="shared" si="7"/>
        <v>99.99990720645019</v>
      </c>
      <c r="J103" s="242">
        <f t="shared" si="8"/>
        <v>109.90872443627808</v>
      </c>
      <c r="K103" s="10"/>
      <c r="L103" s="10"/>
      <c r="M103" s="10"/>
      <c r="N103" s="1"/>
      <c r="O103" s="1"/>
      <c r="P103" s="1"/>
    </row>
    <row r="104" spans="1:16" ht="12.75" customHeight="1">
      <c r="A104" s="141"/>
      <c r="B104" s="88"/>
      <c r="C104" s="96">
        <v>4080</v>
      </c>
      <c r="D104" s="97" t="s">
        <v>318</v>
      </c>
      <c r="E104" s="100"/>
      <c r="F104" s="99"/>
      <c r="G104" s="98"/>
      <c r="H104" s="100"/>
      <c r="I104" s="242"/>
      <c r="J104" s="242"/>
      <c r="K104" s="10"/>
      <c r="L104" s="10"/>
      <c r="M104" s="10"/>
      <c r="N104" s="1"/>
      <c r="O104" s="1"/>
      <c r="P104" s="1"/>
    </row>
    <row r="105" spans="1:16" ht="12.75" customHeight="1">
      <c r="A105" s="141"/>
      <c r="B105" s="88"/>
      <c r="C105" s="96"/>
      <c r="D105" s="97" t="s">
        <v>319</v>
      </c>
      <c r="E105" s="100"/>
      <c r="F105" s="99"/>
      <c r="G105" s="98"/>
      <c r="H105" s="100"/>
      <c r="I105" s="242"/>
      <c r="J105" s="242"/>
      <c r="K105" s="10"/>
      <c r="L105" s="10"/>
      <c r="M105" s="10"/>
      <c r="N105" s="1"/>
      <c r="O105" s="1"/>
      <c r="P105" s="1"/>
    </row>
    <row r="106" spans="1:16" ht="12.75" customHeight="1">
      <c r="A106" s="141"/>
      <c r="B106" s="88"/>
      <c r="C106" s="96"/>
      <c r="D106" s="97" t="s">
        <v>320</v>
      </c>
      <c r="E106" s="100">
        <v>28944</v>
      </c>
      <c r="F106" s="99">
        <v>0</v>
      </c>
      <c r="G106" s="98">
        <v>0</v>
      </c>
      <c r="H106" s="100">
        <v>0</v>
      </c>
      <c r="I106" s="465">
        <v>0</v>
      </c>
      <c r="J106" s="242">
        <f t="shared" si="8"/>
        <v>0</v>
      </c>
      <c r="K106" s="10"/>
      <c r="L106" s="10"/>
      <c r="M106" s="10"/>
      <c r="N106" s="1"/>
      <c r="O106" s="1"/>
      <c r="P106" s="1"/>
    </row>
    <row r="107" spans="1:16" ht="12.75" customHeight="1">
      <c r="A107" s="141"/>
      <c r="B107" s="88"/>
      <c r="C107" s="96">
        <v>4110</v>
      </c>
      <c r="D107" s="97" t="s">
        <v>13</v>
      </c>
      <c r="E107" s="251">
        <v>18668.38</v>
      </c>
      <c r="F107" s="252">
        <v>18112</v>
      </c>
      <c r="G107" s="619">
        <v>19172</v>
      </c>
      <c r="H107" s="251">
        <v>19172.28</v>
      </c>
      <c r="I107" s="465">
        <f aca="true" t="shared" si="9" ref="I107:I131">H107/G107*100</f>
        <v>100.00146046317546</v>
      </c>
      <c r="J107" s="242">
        <f t="shared" si="8"/>
        <v>102.69921653619649</v>
      </c>
      <c r="K107" s="10"/>
      <c r="L107" s="10"/>
      <c r="M107" s="10"/>
      <c r="N107" s="1"/>
      <c r="O107" s="1"/>
      <c r="P107" s="1"/>
    </row>
    <row r="108" spans="1:16" ht="12.75" customHeight="1">
      <c r="A108" s="141"/>
      <c r="B108" s="88"/>
      <c r="C108" s="96">
        <v>4120</v>
      </c>
      <c r="D108" s="97" t="s">
        <v>14</v>
      </c>
      <c r="E108" s="100">
        <v>1300.82</v>
      </c>
      <c r="F108" s="99">
        <v>1232</v>
      </c>
      <c r="G108" s="98">
        <v>2154</v>
      </c>
      <c r="H108" s="100">
        <v>2153.71</v>
      </c>
      <c r="I108" s="465">
        <f t="shared" si="9"/>
        <v>99.98653667595173</v>
      </c>
      <c r="J108" s="242">
        <f t="shared" si="8"/>
        <v>165.56556633508094</v>
      </c>
      <c r="K108" s="10"/>
      <c r="L108" s="10"/>
      <c r="M108" s="10"/>
      <c r="N108" s="1"/>
      <c r="O108" s="1"/>
      <c r="P108" s="1"/>
    </row>
    <row r="109" spans="1:16" ht="12.75" customHeight="1">
      <c r="A109" s="141"/>
      <c r="B109" s="88"/>
      <c r="C109" s="96">
        <v>4170</v>
      </c>
      <c r="D109" s="97" t="s">
        <v>107</v>
      </c>
      <c r="E109" s="100">
        <v>1288</v>
      </c>
      <c r="F109" s="99">
        <v>6000</v>
      </c>
      <c r="G109" s="98">
        <v>3336</v>
      </c>
      <c r="H109" s="100">
        <v>3336</v>
      </c>
      <c r="I109" s="465">
        <f t="shared" si="9"/>
        <v>100</v>
      </c>
      <c r="J109" s="242">
        <f t="shared" si="8"/>
        <v>259.00621118012424</v>
      </c>
      <c r="K109" s="10"/>
      <c r="L109" s="10"/>
      <c r="M109" s="10"/>
      <c r="N109" s="1"/>
      <c r="O109" s="1"/>
      <c r="P109" s="1"/>
    </row>
    <row r="110" spans="1:16" ht="12.75" customHeight="1">
      <c r="A110" s="141"/>
      <c r="B110" s="88"/>
      <c r="C110" s="96">
        <v>4180</v>
      </c>
      <c r="D110" s="97" t="s">
        <v>149</v>
      </c>
      <c r="E110" s="100">
        <v>448531.24</v>
      </c>
      <c r="F110" s="99">
        <v>368220</v>
      </c>
      <c r="G110" s="98">
        <v>446446</v>
      </c>
      <c r="H110" s="100">
        <v>446445.61</v>
      </c>
      <c r="I110" s="465">
        <f t="shared" si="9"/>
        <v>99.9999126434104</v>
      </c>
      <c r="J110" s="242">
        <f t="shared" si="8"/>
        <v>99.5350089773011</v>
      </c>
      <c r="K110" s="10"/>
      <c r="L110" s="10"/>
      <c r="M110" s="10"/>
      <c r="N110" s="1"/>
      <c r="O110" s="1"/>
      <c r="P110" s="1"/>
    </row>
    <row r="111" spans="1:16" ht="12.75" customHeight="1">
      <c r="A111" s="141"/>
      <c r="B111" s="88"/>
      <c r="C111" s="96">
        <v>4210</v>
      </c>
      <c r="D111" s="97" t="s">
        <v>7</v>
      </c>
      <c r="E111" s="100">
        <v>231184</v>
      </c>
      <c r="F111" s="99">
        <v>100000</v>
      </c>
      <c r="G111" s="98">
        <v>174780</v>
      </c>
      <c r="H111" s="100">
        <v>174780.13</v>
      </c>
      <c r="I111" s="465">
        <f t="shared" si="9"/>
        <v>100.00007437921958</v>
      </c>
      <c r="J111" s="242">
        <f t="shared" si="8"/>
        <v>75.60217402588415</v>
      </c>
      <c r="K111" s="10"/>
      <c r="L111" s="10"/>
      <c r="M111" s="10"/>
      <c r="N111" s="1"/>
      <c r="O111" s="1"/>
      <c r="P111" s="1"/>
    </row>
    <row r="112" spans="1:16" ht="12.75" customHeight="1">
      <c r="A112" s="141"/>
      <c r="B112" s="88"/>
      <c r="C112" s="96">
        <v>4250</v>
      </c>
      <c r="D112" s="97" t="s">
        <v>387</v>
      </c>
      <c r="E112" s="100">
        <v>8234.5</v>
      </c>
      <c r="F112" s="99">
        <v>3500</v>
      </c>
      <c r="G112" s="98">
        <v>0</v>
      </c>
      <c r="H112" s="100">
        <v>0</v>
      </c>
      <c r="I112" s="465">
        <v>100</v>
      </c>
      <c r="J112" s="242">
        <v>0</v>
      </c>
      <c r="K112" s="10"/>
      <c r="L112" s="10"/>
      <c r="M112" s="10"/>
      <c r="N112" s="1"/>
      <c r="O112" s="1"/>
      <c r="P112" s="1"/>
    </row>
    <row r="113" spans="1:16" ht="12.75" customHeight="1">
      <c r="A113" s="141"/>
      <c r="B113" s="88"/>
      <c r="C113" s="96">
        <v>4260</v>
      </c>
      <c r="D113" s="97" t="s">
        <v>15</v>
      </c>
      <c r="E113" s="100">
        <v>52211.36</v>
      </c>
      <c r="F113" s="99">
        <v>66000</v>
      </c>
      <c r="G113" s="98">
        <v>53392</v>
      </c>
      <c r="H113" s="100">
        <v>53391.73</v>
      </c>
      <c r="I113" s="465">
        <f t="shared" si="9"/>
        <v>99.99949430626312</v>
      </c>
      <c r="J113" s="242">
        <f t="shared" si="8"/>
        <v>102.26075321539221</v>
      </c>
      <c r="K113" s="10"/>
      <c r="L113" s="10"/>
      <c r="M113" s="10"/>
      <c r="N113" s="1"/>
      <c r="O113" s="1"/>
      <c r="P113" s="1"/>
    </row>
    <row r="114" spans="1:16" ht="12.75" customHeight="1">
      <c r="A114" s="141"/>
      <c r="B114" s="88"/>
      <c r="C114" s="96">
        <v>4270</v>
      </c>
      <c r="D114" s="97" t="s">
        <v>27</v>
      </c>
      <c r="E114" s="100">
        <v>68435.84</v>
      </c>
      <c r="F114" s="99">
        <v>8000</v>
      </c>
      <c r="G114" s="98">
        <v>258344</v>
      </c>
      <c r="H114" s="100">
        <v>258344.51</v>
      </c>
      <c r="I114" s="465">
        <f t="shared" si="9"/>
        <v>100.00019741120367</v>
      </c>
      <c r="J114" s="242">
        <f t="shared" si="8"/>
        <v>377.4988514789912</v>
      </c>
      <c r="K114" s="10"/>
      <c r="L114" s="10"/>
      <c r="M114" s="10"/>
      <c r="N114" s="1"/>
      <c r="O114" s="1"/>
      <c r="P114" s="1"/>
    </row>
    <row r="115" spans="1:16" ht="12.75" customHeight="1">
      <c r="A115" s="141"/>
      <c r="B115" s="88"/>
      <c r="C115" s="96">
        <v>4280</v>
      </c>
      <c r="D115" s="97" t="s">
        <v>87</v>
      </c>
      <c r="E115" s="100">
        <v>11150.3</v>
      </c>
      <c r="F115" s="99">
        <v>16000</v>
      </c>
      <c r="G115" s="98">
        <v>11932</v>
      </c>
      <c r="H115" s="100">
        <v>11932</v>
      </c>
      <c r="I115" s="465">
        <f t="shared" si="9"/>
        <v>100</v>
      </c>
      <c r="J115" s="242">
        <f t="shared" si="8"/>
        <v>107.01057370653706</v>
      </c>
      <c r="K115" s="10"/>
      <c r="L115" s="10"/>
      <c r="M115" s="10"/>
      <c r="N115" s="1"/>
      <c r="O115" s="1"/>
      <c r="P115" s="1"/>
    </row>
    <row r="116" spans="1:16" ht="12.75" customHeight="1">
      <c r="A116" s="141"/>
      <c r="B116" s="88"/>
      <c r="C116" s="96">
        <v>4300</v>
      </c>
      <c r="D116" s="97" t="s">
        <v>10</v>
      </c>
      <c r="E116" s="100">
        <v>53085.95</v>
      </c>
      <c r="F116" s="99">
        <v>50000</v>
      </c>
      <c r="G116" s="98">
        <v>67576</v>
      </c>
      <c r="H116" s="100">
        <v>67576.04</v>
      </c>
      <c r="I116" s="465">
        <f t="shared" si="9"/>
        <v>100.00005919261274</v>
      </c>
      <c r="J116" s="242">
        <f t="shared" si="8"/>
        <v>127.29552734763152</v>
      </c>
      <c r="K116" s="10"/>
      <c r="L116" s="10"/>
      <c r="M116" s="10"/>
      <c r="N116" s="1"/>
      <c r="O116" s="1"/>
      <c r="P116" s="1"/>
    </row>
    <row r="117" spans="1:16" ht="12.75" customHeight="1">
      <c r="A117" s="141"/>
      <c r="B117" s="88"/>
      <c r="C117" s="96">
        <v>4360</v>
      </c>
      <c r="D117" s="97" t="s">
        <v>322</v>
      </c>
      <c r="E117" s="100">
        <v>12509.97</v>
      </c>
      <c r="F117" s="99">
        <v>16000</v>
      </c>
      <c r="G117" s="98">
        <v>14363</v>
      </c>
      <c r="H117" s="100">
        <v>14362.75</v>
      </c>
      <c r="I117" s="465">
        <f t="shared" si="9"/>
        <v>99.99825941655644</v>
      </c>
      <c r="J117" s="242">
        <f t="shared" si="8"/>
        <v>114.81042720326269</v>
      </c>
      <c r="K117" s="10"/>
      <c r="L117" s="10"/>
      <c r="M117" s="10"/>
      <c r="N117" s="1"/>
      <c r="O117" s="1"/>
      <c r="P117" s="1"/>
    </row>
    <row r="118" spans="1:16" ht="12.75" customHeight="1">
      <c r="A118" s="141"/>
      <c r="B118" s="88"/>
      <c r="C118" s="96">
        <v>4410</v>
      </c>
      <c r="D118" s="97" t="s">
        <v>16</v>
      </c>
      <c r="E118" s="100">
        <v>2015</v>
      </c>
      <c r="F118" s="99">
        <v>4000</v>
      </c>
      <c r="G118" s="98">
        <v>2954</v>
      </c>
      <c r="H118" s="100">
        <v>2954.58</v>
      </c>
      <c r="I118" s="465">
        <f t="shared" si="9"/>
        <v>100.01963439404197</v>
      </c>
      <c r="J118" s="242">
        <f t="shared" si="8"/>
        <v>146.6292803970223</v>
      </c>
      <c r="K118" s="16"/>
      <c r="L118" s="10"/>
      <c r="M118" s="10"/>
      <c r="N118" s="1"/>
      <c r="O118" s="1"/>
      <c r="P118" s="1"/>
    </row>
    <row r="119" spans="1:16" ht="12.75" customHeight="1">
      <c r="A119" s="141"/>
      <c r="B119" s="88"/>
      <c r="C119" s="96">
        <v>4430</v>
      </c>
      <c r="D119" s="97" t="s">
        <v>28</v>
      </c>
      <c r="E119" s="100">
        <v>199.5</v>
      </c>
      <c r="F119" s="99">
        <v>200</v>
      </c>
      <c r="G119" s="98">
        <v>190</v>
      </c>
      <c r="H119" s="100">
        <v>189.8</v>
      </c>
      <c r="I119" s="465">
        <v>0</v>
      </c>
      <c r="J119" s="242">
        <v>0</v>
      </c>
      <c r="K119" s="16"/>
      <c r="L119" s="10"/>
      <c r="M119" s="10"/>
      <c r="N119" s="1"/>
      <c r="O119" s="1"/>
      <c r="P119" s="1"/>
    </row>
    <row r="120" spans="1:16" ht="12.75" customHeight="1">
      <c r="A120" s="388"/>
      <c r="B120" s="129"/>
      <c r="C120" s="96">
        <v>4440</v>
      </c>
      <c r="D120" s="97" t="s">
        <v>17</v>
      </c>
      <c r="E120" s="100">
        <v>2371.32</v>
      </c>
      <c r="F120" s="99">
        <v>2372</v>
      </c>
      <c r="G120" s="98">
        <v>2371</v>
      </c>
      <c r="H120" s="100">
        <v>2371.32</v>
      </c>
      <c r="I120" s="465">
        <f t="shared" si="9"/>
        <v>100.01349641501476</v>
      </c>
      <c r="J120" s="242">
        <f t="shared" si="8"/>
        <v>100</v>
      </c>
      <c r="K120" s="10"/>
      <c r="L120" s="10"/>
      <c r="M120" s="10"/>
      <c r="N120" s="1"/>
      <c r="O120" s="1"/>
      <c r="P120" s="1"/>
    </row>
    <row r="121" spans="1:16" ht="12.75" customHeight="1">
      <c r="A121" s="128"/>
      <c r="B121" s="128"/>
      <c r="C121" s="128"/>
      <c r="D121" s="128"/>
      <c r="E121" s="131"/>
      <c r="F121" s="130"/>
      <c r="G121" s="328"/>
      <c r="H121" s="131"/>
      <c r="I121" s="307"/>
      <c r="J121" s="307"/>
      <c r="K121" s="10"/>
      <c r="L121" s="10"/>
      <c r="M121" s="10"/>
      <c r="N121" s="1"/>
      <c r="O121" s="1"/>
      <c r="P121" s="1"/>
    </row>
    <row r="122" spans="1:16" ht="12.75" customHeight="1">
      <c r="A122" s="128"/>
      <c r="B122" s="128"/>
      <c r="C122" s="128"/>
      <c r="D122" s="128"/>
      <c r="E122" s="131" t="s">
        <v>493</v>
      </c>
      <c r="F122" s="130"/>
      <c r="G122" s="328"/>
      <c r="H122" s="131"/>
      <c r="I122" s="307"/>
      <c r="J122" s="307"/>
      <c r="K122" s="10"/>
      <c r="L122" s="10"/>
      <c r="M122" s="10"/>
      <c r="N122" s="1"/>
      <c r="O122" s="1"/>
      <c r="P122" s="1"/>
    </row>
    <row r="123" spans="1:16" ht="12.75" customHeight="1">
      <c r="A123" s="128"/>
      <c r="B123" s="128"/>
      <c r="C123" s="128"/>
      <c r="D123" s="128"/>
      <c r="E123" s="131"/>
      <c r="F123" s="130"/>
      <c r="G123" s="328"/>
      <c r="H123" s="131"/>
      <c r="I123" s="307"/>
      <c r="J123" s="307"/>
      <c r="K123" s="10"/>
      <c r="L123" s="10"/>
      <c r="M123" s="10"/>
      <c r="N123" s="1"/>
      <c r="O123" s="1"/>
      <c r="P123" s="1"/>
    </row>
    <row r="124" spans="1:16" ht="12.75" customHeight="1">
      <c r="A124" s="340"/>
      <c r="B124" s="341"/>
      <c r="C124" s="340"/>
      <c r="D124" s="342"/>
      <c r="E124" s="65" t="s">
        <v>3</v>
      </c>
      <c r="F124" s="343" t="s">
        <v>97</v>
      </c>
      <c r="G124" s="344" t="s">
        <v>98</v>
      </c>
      <c r="H124" s="65" t="s">
        <v>3</v>
      </c>
      <c r="I124" s="345" t="s">
        <v>273</v>
      </c>
      <c r="J124" s="346"/>
      <c r="K124" s="10"/>
      <c r="L124" s="10"/>
      <c r="M124" s="10"/>
      <c r="N124" s="1"/>
      <c r="O124" s="1"/>
      <c r="P124" s="1"/>
    </row>
    <row r="125" spans="1:16" ht="12.75" customHeight="1">
      <c r="A125" s="347" t="s">
        <v>94</v>
      </c>
      <c r="B125" s="211" t="s">
        <v>95</v>
      </c>
      <c r="C125" s="347" t="s">
        <v>4</v>
      </c>
      <c r="D125" s="348" t="s">
        <v>96</v>
      </c>
      <c r="E125" s="69" t="s">
        <v>357</v>
      </c>
      <c r="F125" s="349" t="s">
        <v>99</v>
      </c>
      <c r="G125" s="350" t="s">
        <v>100</v>
      </c>
      <c r="H125" s="69" t="s">
        <v>407</v>
      </c>
      <c r="I125" s="351"/>
      <c r="J125" s="352"/>
      <c r="K125" s="10"/>
      <c r="L125" s="10"/>
      <c r="M125" s="10"/>
      <c r="N125" s="1"/>
      <c r="O125" s="1"/>
      <c r="P125" s="1"/>
    </row>
    <row r="126" spans="1:16" ht="12.75" customHeight="1">
      <c r="A126" s="353"/>
      <c r="B126" s="354"/>
      <c r="C126" s="353"/>
      <c r="D126" s="355"/>
      <c r="E126" s="73"/>
      <c r="F126" s="356" t="s">
        <v>407</v>
      </c>
      <c r="G126" s="357" t="s">
        <v>101</v>
      </c>
      <c r="H126" s="73"/>
      <c r="I126" s="358" t="s">
        <v>102</v>
      </c>
      <c r="J126" s="359" t="s">
        <v>103</v>
      </c>
      <c r="K126" s="10"/>
      <c r="L126" s="10"/>
      <c r="M126" s="10"/>
      <c r="N126" s="1"/>
      <c r="O126" s="1"/>
      <c r="P126" s="1"/>
    </row>
    <row r="127" spans="1:16" ht="12.75" customHeight="1">
      <c r="A127" s="75">
        <v>1</v>
      </c>
      <c r="B127" s="75">
        <v>2</v>
      </c>
      <c r="C127" s="75">
        <v>3</v>
      </c>
      <c r="D127" s="75">
        <v>4</v>
      </c>
      <c r="E127" s="360">
        <v>5</v>
      </c>
      <c r="F127" s="360">
        <v>6</v>
      </c>
      <c r="G127" s="360">
        <v>7</v>
      </c>
      <c r="H127" s="361">
        <v>8</v>
      </c>
      <c r="I127" s="362">
        <v>9</v>
      </c>
      <c r="J127" s="363">
        <v>10</v>
      </c>
      <c r="K127" s="10"/>
      <c r="L127" s="10"/>
      <c r="M127" s="10"/>
      <c r="N127" s="1"/>
      <c r="O127" s="1"/>
      <c r="P127" s="1"/>
    </row>
    <row r="128" spans="1:16" ht="12.75" customHeight="1">
      <c r="A128" s="141"/>
      <c r="B128" s="88"/>
      <c r="C128" s="96">
        <v>4480</v>
      </c>
      <c r="D128" s="97" t="s">
        <v>29</v>
      </c>
      <c r="E128" s="100">
        <v>16624</v>
      </c>
      <c r="F128" s="99">
        <v>17000</v>
      </c>
      <c r="G128" s="98">
        <v>16882</v>
      </c>
      <c r="H128" s="100">
        <v>16882</v>
      </c>
      <c r="I128" s="465">
        <f t="shared" si="9"/>
        <v>100</v>
      </c>
      <c r="J128" s="242">
        <f t="shared" si="8"/>
        <v>101.55197305101058</v>
      </c>
      <c r="K128" s="10"/>
      <c r="L128" s="10"/>
      <c r="M128" s="10"/>
      <c r="N128" s="1"/>
      <c r="O128" s="1"/>
      <c r="P128" s="1"/>
    </row>
    <row r="129" spans="1:16" ht="12.75" customHeight="1">
      <c r="A129" s="141"/>
      <c r="B129" s="88"/>
      <c r="C129" s="96">
        <v>4520</v>
      </c>
      <c r="D129" s="97" t="s">
        <v>51</v>
      </c>
      <c r="E129" s="100">
        <v>1230</v>
      </c>
      <c r="F129" s="99">
        <v>1230</v>
      </c>
      <c r="G129" s="98">
        <v>1230</v>
      </c>
      <c r="H129" s="100">
        <v>1230.1</v>
      </c>
      <c r="I129" s="465">
        <f t="shared" si="9"/>
        <v>100.0081300813008</v>
      </c>
      <c r="J129" s="242">
        <f t="shared" si="8"/>
        <v>100.0081300813008</v>
      </c>
      <c r="K129" s="10"/>
      <c r="L129" s="10"/>
      <c r="M129" s="10"/>
      <c r="N129" s="1"/>
      <c r="O129" s="1"/>
      <c r="P129" s="1"/>
    </row>
    <row r="130" spans="1:16" ht="12.75" customHeight="1">
      <c r="A130" s="141"/>
      <c r="B130" s="88"/>
      <c r="C130" s="96">
        <v>4550</v>
      </c>
      <c r="D130" s="97" t="s">
        <v>441</v>
      </c>
      <c r="E130" s="100">
        <v>0</v>
      </c>
      <c r="F130" s="99">
        <v>0</v>
      </c>
      <c r="G130" s="98">
        <v>1369</v>
      </c>
      <c r="H130" s="100">
        <v>1369</v>
      </c>
      <c r="I130" s="465">
        <f t="shared" si="9"/>
        <v>100</v>
      </c>
      <c r="J130" s="242">
        <v>0</v>
      </c>
      <c r="K130" s="10"/>
      <c r="L130" s="10"/>
      <c r="M130" s="10"/>
      <c r="N130" s="1"/>
      <c r="O130" s="1"/>
      <c r="P130" s="1"/>
    </row>
    <row r="131" spans="1:16" ht="12.75" customHeight="1">
      <c r="A131" s="141"/>
      <c r="B131" s="129"/>
      <c r="C131" s="96">
        <v>6060</v>
      </c>
      <c r="D131" s="97" t="s">
        <v>442</v>
      </c>
      <c r="E131" s="100">
        <v>0</v>
      </c>
      <c r="F131" s="99">
        <v>0</v>
      </c>
      <c r="G131" s="98">
        <v>11000</v>
      </c>
      <c r="H131" s="100">
        <v>11000</v>
      </c>
      <c r="I131" s="465">
        <f t="shared" si="9"/>
        <v>100</v>
      </c>
      <c r="J131" s="242">
        <v>0</v>
      </c>
      <c r="K131" s="10"/>
      <c r="L131" s="10"/>
      <c r="M131" s="10"/>
      <c r="N131" s="1"/>
      <c r="O131" s="1"/>
      <c r="P131" s="1"/>
    </row>
    <row r="132" spans="1:16" ht="12.75" customHeight="1">
      <c r="A132" s="88"/>
      <c r="B132" s="89">
        <v>75478</v>
      </c>
      <c r="C132" s="90"/>
      <c r="D132" s="91" t="s">
        <v>369</v>
      </c>
      <c r="E132" s="94">
        <v>532</v>
      </c>
      <c r="F132" s="93">
        <v>0</v>
      </c>
      <c r="G132" s="92">
        <v>0</v>
      </c>
      <c r="H132" s="94">
        <v>0</v>
      </c>
      <c r="I132" s="464">
        <v>0</v>
      </c>
      <c r="J132" s="227">
        <v>0</v>
      </c>
      <c r="K132" s="10"/>
      <c r="L132" s="10"/>
      <c r="M132" s="10"/>
      <c r="N132" s="1"/>
      <c r="O132" s="1"/>
      <c r="P132" s="1"/>
    </row>
    <row r="133" spans="1:16" ht="12.75" customHeight="1">
      <c r="A133" s="88"/>
      <c r="B133" s="95"/>
      <c r="C133" s="96"/>
      <c r="D133" s="124" t="s">
        <v>50</v>
      </c>
      <c r="E133" s="199"/>
      <c r="F133" s="99">
        <v>0</v>
      </c>
      <c r="G133" s="98"/>
      <c r="H133" s="100"/>
      <c r="I133" s="527"/>
      <c r="J133" s="254"/>
      <c r="K133" s="10"/>
      <c r="L133" s="10"/>
      <c r="M133" s="10"/>
      <c r="N133" s="1"/>
      <c r="O133" s="1"/>
      <c r="P133" s="1"/>
    </row>
    <row r="134" spans="1:16" ht="12.75" customHeight="1">
      <c r="A134" s="88"/>
      <c r="B134" s="95"/>
      <c r="C134" s="96">
        <v>4210</v>
      </c>
      <c r="D134" s="97" t="s">
        <v>7</v>
      </c>
      <c r="E134" s="100">
        <v>532</v>
      </c>
      <c r="F134" s="99">
        <v>0</v>
      </c>
      <c r="G134" s="98">
        <v>0</v>
      </c>
      <c r="H134" s="100">
        <v>0</v>
      </c>
      <c r="I134" s="465">
        <v>0</v>
      </c>
      <c r="J134" s="242">
        <v>0</v>
      </c>
      <c r="K134" s="10"/>
      <c r="L134" s="10"/>
      <c r="M134" s="10"/>
      <c r="N134" s="1"/>
      <c r="O134" s="1"/>
      <c r="P134" s="1"/>
    </row>
    <row r="135" spans="1:16" ht="12.75" customHeight="1">
      <c r="A135" s="134">
        <v>755</v>
      </c>
      <c r="B135" s="120"/>
      <c r="C135" s="120"/>
      <c r="D135" s="134" t="s">
        <v>340</v>
      </c>
      <c r="E135" s="118">
        <f>E136</f>
        <v>125207.18</v>
      </c>
      <c r="F135" s="117">
        <f>F136</f>
        <v>125208</v>
      </c>
      <c r="G135" s="117">
        <f>G136</f>
        <v>125208</v>
      </c>
      <c r="H135" s="118">
        <f>H136</f>
        <v>125207.41</v>
      </c>
      <c r="I135" s="463">
        <f>H135/G135*100</f>
        <v>99.99952878410325</v>
      </c>
      <c r="J135" s="232">
        <v>0</v>
      </c>
      <c r="K135" s="10"/>
      <c r="L135" s="10"/>
      <c r="M135" s="10"/>
      <c r="N135" s="1"/>
      <c r="O135" s="1"/>
      <c r="P135" s="1"/>
    </row>
    <row r="136" spans="1:16" ht="12.75" customHeight="1">
      <c r="A136" s="123"/>
      <c r="B136" s="89">
        <v>75515</v>
      </c>
      <c r="C136" s="89"/>
      <c r="D136" s="101" t="s">
        <v>341</v>
      </c>
      <c r="E136" s="336">
        <f>E137+E138</f>
        <v>125207.18</v>
      </c>
      <c r="F136" s="337">
        <f>F137+F138</f>
        <v>125208</v>
      </c>
      <c r="G136" s="337">
        <f>G137+G138</f>
        <v>125208</v>
      </c>
      <c r="H136" s="336">
        <f>H137+H138</f>
        <v>125207.41</v>
      </c>
      <c r="I136" s="533">
        <f>H136/G136*100</f>
        <v>99.99952878410325</v>
      </c>
      <c r="J136" s="534">
        <v>0</v>
      </c>
      <c r="K136" s="10"/>
      <c r="L136" s="10"/>
      <c r="M136" s="10"/>
      <c r="N136" s="1"/>
      <c r="O136" s="1"/>
      <c r="P136" s="1"/>
    </row>
    <row r="137" spans="1:16" ht="12.75" customHeight="1">
      <c r="A137" s="88"/>
      <c r="B137" s="95"/>
      <c r="C137" s="218">
        <v>4210</v>
      </c>
      <c r="D137" s="58" t="s">
        <v>7</v>
      </c>
      <c r="E137" s="173">
        <v>3756</v>
      </c>
      <c r="F137" s="220">
        <v>3756</v>
      </c>
      <c r="G137" s="220">
        <v>3756</v>
      </c>
      <c r="H137" s="173">
        <v>3756</v>
      </c>
      <c r="I137" s="529">
        <f>H137/G137*100</f>
        <v>100</v>
      </c>
      <c r="J137" s="534">
        <f>H137/E137*100</f>
        <v>100</v>
      </c>
      <c r="K137" s="10"/>
      <c r="L137" s="10"/>
      <c r="M137" s="10"/>
      <c r="N137" s="1"/>
      <c r="O137" s="1"/>
      <c r="P137" s="1"/>
    </row>
    <row r="138" spans="1:16" ht="12.75" customHeight="1">
      <c r="A138" s="129"/>
      <c r="B138" s="192"/>
      <c r="C138" s="96">
        <v>4300</v>
      </c>
      <c r="D138" s="97" t="s">
        <v>10</v>
      </c>
      <c r="E138" s="100">
        <v>121451.18</v>
      </c>
      <c r="F138" s="99">
        <v>121452</v>
      </c>
      <c r="G138" s="99">
        <v>121452</v>
      </c>
      <c r="H138" s="100">
        <v>121451.41</v>
      </c>
      <c r="I138" s="529">
        <f>H138/G138*100</f>
        <v>99.9995142113757</v>
      </c>
      <c r="J138" s="534">
        <f>H138/E138*100</f>
        <v>100.00018937650503</v>
      </c>
      <c r="K138" s="10"/>
      <c r="L138" s="10"/>
      <c r="M138" s="10"/>
      <c r="N138" s="1"/>
      <c r="O138" s="1"/>
      <c r="P138" s="1"/>
    </row>
    <row r="139" spans="1:16" ht="12.75" customHeight="1">
      <c r="A139" s="114">
        <v>801</v>
      </c>
      <c r="B139" s="114"/>
      <c r="C139" s="134"/>
      <c r="D139" s="134" t="s">
        <v>56</v>
      </c>
      <c r="E139" s="232">
        <f>E141+E148</f>
        <v>40779.83</v>
      </c>
      <c r="F139" s="117">
        <v>0</v>
      </c>
      <c r="G139" s="249">
        <f>G160</f>
        <v>35244</v>
      </c>
      <c r="H139" s="232">
        <f>H160</f>
        <v>35243.52</v>
      </c>
      <c r="I139" s="463">
        <f>H139/G139*100</f>
        <v>99.99863806605379</v>
      </c>
      <c r="J139" s="232">
        <f>H139/E139*100</f>
        <v>86.4239012276412</v>
      </c>
      <c r="K139" s="10"/>
      <c r="L139" s="10"/>
      <c r="M139" s="10"/>
      <c r="N139" s="1"/>
      <c r="O139" s="1"/>
      <c r="P139" s="1"/>
    </row>
    <row r="140" spans="1:16" ht="12.75" customHeight="1">
      <c r="A140" s="119"/>
      <c r="B140" s="154"/>
      <c r="C140" s="389"/>
      <c r="D140" s="215" t="s">
        <v>185</v>
      </c>
      <c r="E140" s="122">
        <f>E144+E151</f>
        <v>0</v>
      </c>
      <c r="F140" s="121">
        <v>0</v>
      </c>
      <c r="G140" s="250">
        <v>0</v>
      </c>
      <c r="H140" s="122">
        <v>0</v>
      </c>
      <c r="I140" s="528">
        <v>0</v>
      </c>
      <c r="J140" s="122">
        <v>0</v>
      </c>
      <c r="K140" s="10"/>
      <c r="L140" s="10"/>
      <c r="M140" s="10"/>
      <c r="N140" s="1"/>
      <c r="O140" s="1"/>
      <c r="P140" s="1"/>
    </row>
    <row r="141" spans="1:16" ht="12.75" customHeight="1">
      <c r="A141" s="58"/>
      <c r="B141" s="102">
        <v>80102</v>
      </c>
      <c r="C141" s="90"/>
      <c r="D141" s="91" t="s">
        <v>57</v>
      </c>
      <c r="E141" s="227">
        <f>E142+E145</f>
        <v>25880.7</v>
      </c>
      <c r="F141" s="93">
        <f>F143</f>
        <v>0</v>
      </c>
      <c r="G141" s="93">
        <f>G142+G145</f>
        <v>0</v>
      </c>
      <c r="H141" s="94">
        <f>H142+H145</f>
        <v>0</v>
      </c>
      <c r="I141" s="464">
        <v>0</v>
      </c>
      <c r="J141" s="227">
        <f>H141/E141*100</f>
        <v>0</v>
      </c>
      <c r="K141" s="10"/>
      <c r="L141" s="10"/>
      <c r="M141" s="10"/>
      <c r="N141" s="1"/>
      <c r="O141" s="1"/>
      <c r="P141" s="1"/>
    </row>
    <row r="142" spans="1:16" ht="12.75" customHeight="1">
      <c r="A142" s="88"/>
      <c r="B142" s="89"/>
      <c r="C142" s="90"/>
      <c r="D142" s="124" t="s">
        <v>274</v>
      </c>
      <c r="E142" s="254">
        <f>E143+E144</f>
        <v>25624.7</v>
      </c>
      <c r="F142" s="555">
        <v>0</v>
      </c>
      <c r="G142" s="555">
        <f>G143+G144</f>
        <v>0</v>
      </c>
      <c r="H142" s="254">
        <f>H143+H144</f>
        <v>0</v>
      </c>
      <c r="I142" s="527">
        <v>0</v>
      </c>
      <c r="J142" s="254">
        <f>H142/E142*100</f>
        <v>0</v>
      </c>
      <c r="K142" s="10"/>
      <c r="L142" s="10"/>
      <c r="M142" s="10"/>
      <c r="N142" s="1"/>
      <c r="O142" s="1"/>
      <c r="P142" s="1"/>
    </row>
    <row r="143" spans="1:16" ht="12.75" customHeight="1">
      <c r="A143" s="88"/>
      <c r="B143" s="95"/>
      <c r="C143" s="96">
        <v>4240</v>
      </c>
      <c r="D143" s="97" t="s">
        <v>135</v>
      </c>
      <c r="E143" s="100">
        <v>25624.7</v>
      </c>
      <c r="F143" s="99">
        <v>0</v>
      </c>
      <c r="G143" s="99">
        <v>0</v>
      </c>
      <c r="H143" s="100">
        <v>0</v>
      </c>
      <c r="I143" s="465">
        <v>0</v>
      </c>
      <c r="J143" s="242">
        <f>H143/E143*100</f>
        <v>0</v>
      </c>
      <c r="K143" s="10"/>
      <c r="L143" s="10"/>
      <c r="M143" s="10"/>
      <c r="N143" s="1"/>
      <c r="O143" s="1"/>
      <c r="P143" s="1"/>
    </row>
    <row r="144" spans="1:16" ht="12.75" customHeight="1">
      <c r="A144" s="88"/>
      <c r="B144" s="95"/>
      <c r="C144" s="96">
        <v>6060</v>
      </c>
      <c r="D144" s="107" t="s">
        <v>278</v>
      </c>
      <c r="E144" s="100">
        <v>0</v>
      </c>
      <c r="F144" s="99">
        <v>0</v>
      </c>
      <c r="G144" s="99">
        <v>0</v>
      </c>
      <c r="H144" s="100">
        <v>0</v>
      </c>
      <c r="I144" s="465">
        <v>0</v>
      </c>
      <c r="J144" s="242">
        <v>0</v>
      </c>
      <c r="K144" s="10"/>
      <c r="L144" s="10"/>
      <c r="M144" s="10"/>
      <c r="N144" s="1"/>
      <c r="O144" s="1"/>
      <c r="P144" s="1"/>
    </row>
    <row r="145" spans="1:16" ht="12.75" customHeight="1">
      <c r="A145" s="88"/>
      <c r="B145" s="95"/>
      <c r="C145" s="96"/>
      <c r="D145" s="634" t="s">
        <v>314</v>
      </c>
      <c r="E145" s="199">
        <f>E146+E147</f>
        <v>256</v>
      </c>
      <c r="F145" s="228">
        <v>0</v>
      </c>
      <c r="G145" s="228">
        <v>0</v>
      </c>
      <c r="H145" s="199">
        <v>0</v>
      </c>
      <c r="I145" s="527">
        <v>0</v>
      </c>
      <c r="J145" s="254">
        <v>0</v>
      </c>
      <c r="K145" s="10"/>
      <c r="L145" s="10"/>
      <c r="M145" s="10"/>
      <c r="N145" s="1"/>
      <c r="O145" s="1"/>
      <c r="P145" s="1"/>
    </row>
    <row r="146" spans="1:16" ht="12.75" customHeight="1">
      <c r="A146" s="88"/>
      <c r="B146" s="95"/>
      <c r="C146" s="96">
        <v>4010</v>
      </c>
      <c r="D146" s="107" t="s">
        <v>248</v>
      </c>
      <c r="E146" s="100">
        <v>234.69</v>
      </c>
      <c r="F146" s="99">
        <v>0</v>
      </c>
      <c r="G146" s="99">
        <v>0</v>
      </c>
      <c r="H146" s="100">
        <v>0</v>
      </c>
      <c r="I146" s="465">
        <v>0</v>
      </c>
      <c r="J146" s="242">
        <v>0</v>
      </c>
      <c r="K146" s="10"/>
      <c r="L146" s="10"/>
      <c r="M146" s="10"/>
      <c r="N146" s="1"/>
      <c r="O146" s="1"/>
      <c r="P146" s="1"/>
    </row>
    <row r="147" spans="1:16" ht="12.75" customHeight="1">
      <c r="A147" s="88"/>
      <c r="B147" s="192"/>
      <c r="C147" s="96">
        <v>4110</v>
      </c>
      <c r="D147" s="107" t="s">
        <v>281</v>
      </c>
      <c r="E147" s="100">
        <v>21.31</v>
      </c>
      <c r="F147" s="99">
        <v>0</v>
      </c>
      <c r="G147" s="99">
        <v>0</v>
      </c>
      <c r="H147" s="100">
        <v>0</v>
      </c>
      <c r="I147" s="465">
        <v>0</v>
      </c>
      <c r="J147" s="242">
        <v>0</v>
      </c>
      <c r="K147" s="10"/>
      <c r="L147" s="10"/>
      <c r="M147" s="10"/>
      <c r="N147" s="1"/>
      <c r="O147" s="1"/>
      <c r="P147" s="1"/>
    </row>
    <row r="148" spans="1:16" ht="12.75" customHeight="1">
      <c r="A148" s="88"/>
      <c r="B148" s="102">
        <v>80111</v>
      </c>
      <c r="C148" s="90"/>
      <c r="D148" s="91" t="s">
        <v>198</v>
      </c>
      <c r="E148" s="94">
        <f>E149+E152+E154</f>
        <v>14899.13</v>
      </c>
      <c r="F148" s="93">
        <v>0</v>
      </c>
      <c r="G148" s="93">
        <f>G153+G149+G154</f>
        <v>0</v>
      </c>
      <c r="H148" s="94">
        <f>H153+H149+H154</f>
        <v>0</v>
      </c>
      <c r="I148" s="464">
        <v>0</v>
      </c>
      <c r="J148" s="227">
        <f>H148/E148*100</f>
        <v>0</v>
      </c>
      <c r="K148" s="10"/>
      <c r="L148" s="10"/>
      <c r="M148" s="10"/>
      <c r="N148" s="1"/>
      <c r="O148" s="1"/>
      <c r="P148" s="1"/>
    </row>
    <row r="149" spans="1:16" ht="12.75" customHeight="1">
      <c r="A149" s="88"/>
      <c r="B149" s="89"/>
      <c r="C149" s="91"/>
      <c r="D149" s="124" t="s">
        <v>274</v>
      </c>
      <c r="E149" s="199">
        <f>E150+E151</f>
        <v>8440.46</v>
      </c>
      <c r="F149" s="228">
        <v>0</v>
      </c>
      <c r="G149" s="228">
        <f>G150+G151</f>
        <v>0</v>
      </c>
      <c r="H149" s="199">
        <f>H150+H151</f>
        <v>0</v>
      </c>
      <c r="I149" s="254">
        <v>0</v>
      </c>
      <c r="J149" s="254">
        <f>H149/E149*100</f>
        <v>0</v>
      </c>
      <c r="K149" s="10"/>
      <c r="L149" s="10"/>
      <c r="M149" s="10"/>
      <c r="N149" s="1"/>
      <c r="O149" s="1"/>
      <c r="P149" s="1"/>
    </row>
    <row r="150" spans="1:16" ht="12.75" customHeight="1">
      <c r="A150" s="88"/>
      <c r="B150" s="89"/>
      <c r="C150" s="97">
        <v>4240</v>
      </c>
      <c r="D150" s="97" t="s">
        <v>135</v>
      </c>
      <c r="E150" s="100">
        <v>8440.46</v>
      </c>
      <c r="F150" s="99">
        <v>0</v>
      </c>
      <c r="G150" s="99">
        <v>0</v>
      </c>
      <c r="H150" s="100">
        <v>0</v>
      </c>
      <c r="I150" s="242">
        <v>0</v>
      </c>
      <c r="J150" s="242">
        <f>H150/E150*100</f>
        <v>0</v>
      </c>
      <c r="K150" s="10"/>
      <c r="L150" s="10"/>
      <c r="M150" s="10"/>
      <c r="N150" s="1"/>
      <c r="O150" s="1"/>
      <c r="P150" s="1"/>
    </row>
    <row r="151" spans="1:16" ht="12.75" customHeight="1">
      <c r="A151" s="88"/>
      <c r="B151" s="89"/>
      <c r="C151" s="97">
        <v>6060</v>
      </c>
      <c r="D151" s="107" t="s">
        <v>278</v>
      </c>
      <c r="E151" s="100">
        <v>0</v>
      </c>
      <c r="F151" s="99">
        <v>0</v>
      </c>
      <c r="G151" s="99">
        <v>0</v>
      </c>
      <c r="H151" s="100">
        <v>0</v>
      </c>
      <c r="I151" s="242">
        <v>0</v>
      </c>
      <c r="J151" s="242">
        <v>0</v>
      </c>
      <c r="K151" s="10"/>
      <c r="L151" s="10"/>
      <c r="M151" s="10"/>
      <c r="N151" s="1"/>
      <c r="O151" s="1"/>
      <c r="P151" s="1"/>
    </row>
    <row r="152" spans="1:16" ht="12.75" customHeight="1">
      <c r="A152" s="88"/>
      <c r="B152" s="95"/>
      <c r="C152" s="97"/>
      <c r="D152" s="124" t="s">
        <v>402</v>
      </c>
      <c r="E152" s="199">
        <f>E153</f>
        <v>6311.67</v>
      </c>
      <c r="F152" s="228">
        <v>0</v>
      </c>
      <c r="G152" s="228">
        <v>0</v>
      </c>
      <c r="H152" s="199">
        <f>H153</f>
        <v>0</v>
      </c>
      <c r="I152" s="254">
        <v>0</v>
      </c>
      <c r="J152" s="254">
        <f>H152/E152*100</f>
        <v>0</v>
      </c>
      <c r="K152" s="10"/>
      <c r="L152" s="10"/>
      <c r="M152" s="10"/>
      <c r="N152" s="1"/>
      <c r="O152" s="1"/>
      <c r="P152" s="1"/>
    </row>
    <row r="153" spans="1:16" ht="12.75" customHeight="1">
      <c r="A153" s="88"/>
      <c r="B153" s="95"/>
      <c r="C153" s="97">
        <v>4240</v>
      </c>
      <c r="D153" s="97" t="s">
        <v>135</v>
      </c>
      <c r="E153" s="100">
        <v>6311.67</v>
      </c>
      <c r="F153" s="99">
        <v>0</v>
      </c>
      <c r="G153" s="99">
        <v>0</v>
      </c>
      <c r="H153" s="100">
        <v>0</v>
      </c>
      <c r="I153" s="242">
        <v>0</v>
      </c>
      <c r="J153" s="242">
        <v>0</v>
      </c>
      <c r="K153" s="10"/>
      <c r="L153" s="10"/>
      <c r="M153" s="10"/>
      <c r="N153" s="1"/>
      <c r="O153" s="1"/>
      <c r="P153" s="1"/>
    </row>
    <row r="154" spans="1:16" ht="12.75" customHeight="1">
      <c r="A154" s="88"/>
      <c r="B154" s="95"/>
      <c r="C154" s="97"/>
      <c r="D154" s="124" t="s">
        <v>147</v>
      </c>
      <c r="E154" s="199">
        <f>SUM(E155:E157)</f>
        <v>146.99999999999997</v>
      </c>
      <c r="F154" s="228">
        <v>0</v>
      </c>
      <c r="G154" s="228">
        <f>G155+G156+G157</f>
        <v>0</v>
      </c>
      <c r="H154" s="199">
        <f>H155+H156+H157</f>
        <v>0</v>
      </c>
      <c r="I154" s="635">
        <v>0</v>
      </c>
      <c r="J154" s="779">
        <v>0</v>
      </c>
      <c r="K154" s="10"/>
      <c r="L154" s="10"/>
      <c r="M154" s="10"/>
      <c r="N154" s="1"/>
      <c r="O154" s="1"/>
      <c r="P154" s="1"/>
    </row>
    <row r="155" spans="1:16" ht="12.75" customHeight="1">
      <c r="A155" s="88"/>
      <c r="B155" s="95"/>
      <c r="C155" s="97">
        <v>4010</v>
      </c>
      <c r="D155" s="107" t="s">
        <v>248</v>
      </c>
      <c r="E155" s="100">
        <v>102.41</v>
      </c>
      <c r="F155" s="99">
        <v>0</v>
      </c>
      <c r="G155" s="99">
        <v>0</v>
      </c>
      <c r="H155" s="100">
        <v>0</v>
      </c>
      <c r="I155" s="242">
        <v>0</v>
      </c>
      <c r="J155" s="780">
        <v>0</v>
      </c>
      <c r="K155" s="10"/>
      <c r="L155" s="10"/>
      <c r="M155" s="10"/>
      <c r="N155" s="1"/>
      <c r="O155" s="1"/>
      <c r="P155" s="1"/>
    </row>
    <row r="156" spans="1:16" ht="12.75" customHeight="1">
      <c r="A156" s="88"/>
      <c r="B156" s="95"/>
      <c r="C156" s="97">
        <v>4110</v>
      </c>
      <c r="D156" s="107" t="s">
        <v>403</v>
      </c>
      <c r="E156" s="100">
        <v>36.36</v>
      </c>
      <c r="F156" s="98">
        <v>0</v>
      </c>
      <c r="G156" s="99">
        <v>0</v>
      </c>
      <c r="H156" s="100">
        <v>0</v>
      </c>
      <c r="I156" s="242">
        <v>0</v>
      </c>
      <c r="J156" s="780">
        <v>0</v>
      </c>
      <c r="K156" s="10"/>
      <c r="L156" s="10"/>
      <c r="M156" s="10"/>
      <c r="N156" s="1"/>
      <c r="O156" s="1"/>
      <c r="P156" s="1"/>
    </row>
    <row r="157" spans="1:16" ht="12.75" customHeight="1">
      <c r="A157" s="88"/>
      <c r="B157" s="192"/>
      <c r="C157" s="97">
        <v>4120</v>
      </c>
      <c r="D157" s="97" t="s">
        <v>277</v>
      </c>
      <c r="E157" s="100">
        <v>8.23</v>
      </c>
      <c r="F157" s="99">
        <v>0</v>
      </c>
      <c r="G157" s="99">
        <v>0</v>
      </c>
      <c r="H157" s="100">
        <v>0</v>
      </c>
      <c r="I157" s="242">
        <v>0</v>
      </c>
      <c r="J157" s="780">
        <v>0</v>
      </c>
      <c r="K157" s="10"/>
      <c r="L157" s="10"/>
      <c r="M157" s="10"/>
      <c r="N157" s="1"/>
      <c r="O157" s="1"/>
      <c r="P157" s="1"/>
    </row>
    <row r="158" spans="1:16" ht="12.75" customHeight="1">
      <c r="A158" s="88"/>
      <c r="B158" s="222">
        <v>80153</v>
      </c>
      <c r="C158" s="425"/>
      <c r="D158" s="426" t="s">
        <v>422</v>
      </c>
      <c r="E158" s="302"/>
      <c r="F158" s="302"/>
      <c r="G158" s="302"/>
      <c r="H158" s="266"/>
      <c r="I158" s="266"/>
      <c r="J158" s="317"/>
      <c r="K158" s="10"/>
      <c r="L158" s="10"/>
      <c r="M158" s="10"/>
      <c r="N158" s="1"/>
      <c r="O158" s="1"/>
      <c r="P158" s="1"/>
    </row>
    <row r="159" spans="1:16" ht="12.75" customHeight="1">
      <c r="A159" s="88"/>
      <c r="B159" s="600"/>
      <c r="C159" s="425"/>
      <c r="D159" s="426" t="s">
        <v>512</v>
      </c>
      <c r="E159" s="302"/>
      <c r="F159" s="302"/>
      <c r="G159" s="302"/>
      <c r="H159" s="266"/>
      <c r="I159" s="266"/>
      <c r="J159" s="317"/>
      <c r="K159" s="10"/>
      <c r="L159" s="10"/>
      <c r="M159" s="10"/>
      <c r="N159" s="1"/>
      <c r="O159" s="1"/>
      <c r="P159" s="1"/>
    </row>
    <row r="160" spans="1:16" ht="12.75" customHeight="1">
      <c r="A160" s="88"/>
      <c r="B160" s="600"/>
      <c r="C160" s="425"/>
      <c r="D160" s="426" t="s">
        <v>423</v>
      </c>
      <c r="E160" s="302">
        <v>0</v>
      </c>
      <c r="F160" s="302">
        <v>0</v>
      </c>
      <c r="G160" s="302">
        <f>G162+G164+G169+G166+G167+G168</f>
        <v>35244</v>
      </c>
      <c r="H160" s="266">
        <f>H162+H164+H169+H166+H167+H168</f>
        <v>35243.52</v>
      </c>
      <c r="I160" s="750">
        <f>H160/G160*100</f>
        <v>99.99863806605379</v>
      </c>
      <c r="J160" s="317">
        <v>0</v>
      </c>
      <c r="K160" s="10"/>
      <c r="L160" s="10"/>
      <c r="M160" s="10"/>
      <c r="N160" s="1"/>
      <c r="O160" s="1"/>
      <c r="P160" s="1"/>
    </row>
    <row r="161" spans="1:16" ht="12.75" customHeight="1">
      <c r="A161" s="88"/>
      <c r="B161" s="395"/>
      <c r="C161" s="620"/>
      <c r="D161" s="124" t="s">
        <v>274</v>
      </c>
      <c r="E161" s="300"/>
      <c r="F161" s="300"/>
      <c r="G161" s="300"/>
      <c r="H161" s="146"/>
      <c r="I161" s="146"/>
      <c r="J161" s="696"/>
      <c r="K161" s="10"/>
      <c r="L161" s="10"/>
      <c r="M161" s="10"/>
      <c r="N161" s="1"/>
      <c r="O161" s="1"/>
      <c r="P161" s="1"/>
    </row>
    <row r="162" spans="1:16" ht="12.75" customHeight="1">
      <c r="A162" s="88"/>
      <c r="B162" s="395"/>
      <c r="C162" s="620">
        <v>4240</v>
      </c>
      <c r="D162" s="97" t="s">
        <v>58</v>
      </c>
      <c r="E162" s="300">
        <v>0</v>
      </c>
      <c r="F162" s="300">
        <v>0</v>
      </c>
      <c r="G162" s="300">
        <v>24946</v>
      </c>
      <c r="H162" s="146">
        <v>24945.23</v>
      </c>
      <c r="I162" s="698">
        <f>H162/G162*100</f>
        <v>99.99691333279884</v>
      </c>
      <c r="J162" s="696">
        <v>0</v>
      </c>
      <c r="K162" s="10"/>
      <c r="L162" s="10"/>
      <c r="M162" s="10"/>
      <c r="N162" s="1"/>
      <c r="O162" s="1"/>
      <c r="P162" s="1"/>
    </row>
    <row r="163" spans="1:16" ht="12.75" customHeight="1">
      <c r="A163" s="88"/>
      <c r="B163" s="395"/>
      <c r="C163" s="423"/>
      <c r="D163" s="691" t="s">
        <v>170</v>
      </c>
      <c r="E163" s="689"/>
      <c r="F163" s="689"/>
      <c r="G163" s="689"/>
      <c r="H163" s="144"/>
      <c r="I163" s="144"/>
      <c r="J163" s="697"/>
      <c r="K163" s="10"/>
      <c r="L163" s="10"/>
      <c r="M163" s="10"/>
      <c r="N163" s="1"/>
      <c r="O163" s="1"/>
      <c r="P163" s="1"/>
    </row>
    <row r="164" spans="1:16" ht="12.75" customHeight="1">
      <c r="A164" s="88"/>
      <c r="B164" s="395"/>
      <c r="C164" s="620">
        <v>4240</v>
      </c>
      <c r="D164" s="97" t="s">
        <v>58</v>
      </c>
      <c r="E164" s="300">
        <v>0</v>
      </c>
      <c r="F164" s="300">
        <v>0</v>
      </c>
      <c r="G164" s="300">
        <v>9950</v>
      </c>
      <c r="H164" s="146">
        <v>9949.5</v>
      </c>
      <c r="I164" s="146">
        <f>H164/G164*100</f>
        <v>99.99497487437185</v>
      </c>
      <c r="J164" s="696">
        <v>0</v>
      </c>
      <c r="K164" s="10"/>
      <c r="L164" s="10"/>
      <c r="M164" s="10"/>
      <c r="N164" s="1"/>
      <c r="O164" s="1"/>
      <c r="P164" s="1"/>
    </row>
    <row r="165" spans="1:16" ht="12.75" customHeight="1">
      <c r="A165" s="88"/>
      <c r="B165" s="395"/>
      <c r="C165" s="423"/>
      <c r="D165" s="691" t="s">
        <v>147</v>
      </c>
      <c r="E165" s="689">
        <v>0</v>
      </c>
      <c r="F165" s="689">
        <v>0</v>
      </c>
      <c r="G165" s="689">
        <f>SUM(G166:G169)</f>
        <v>348</v>
      </c>
      <c r="H165" s="144">
        <f>SUM(H166:H169)</f>
        <v>348.78999999999996</v>
      </c>
      <c r="I165" s="144">
        <f>H165/G165*100</f>
        <v>100.22701149425286</v>
      </c>
      <c r="J165" s="697">
        <v>0</v>
      </c>
      <c r="K165" s="10"/>
      <c r="L165" s="10"/>
      <c r="M165" s="10"/>
      <c r="N165" s="1"/>
      <c r="O165" s="1"/>
      <c r="P165" s="1"/>
    </row>
    <row r="166" spans="1:16" ht="12.75" customHeight="1">
      <c r="A166" s="88"/>
      <c r="B166" s="395"/>
      <c r="C166" s="423">
        <v>4010</v>
      </c>
      <c r="D166" s="310" t="s">
        <v>248</v>
      </c>
      <c r="E166" s="300">
        <v>0</v>
      </c>
      <c r="F166" s="300">
        <v>0</v>
      </c>
      <c r="G166" s="300">
        <v>291</v>
      </c>
      <c r="H166" s="146">
        <v>291.75</v>
      </c>
      <c r="I166" s="698">
        <f>H166/G166*100</f>
        <v>100.25773195876289</v>
      </c>
      <c r="J166" s="696">
        <v>0</v>
      </c>
      <c r="K166" s="10"/>
      <c r="L166" s="10"/>
      <c r="M166" s="10"/>
      <c r="N166" s="1"/>
      <c r="O166" s="1"/>
      <c r="P166" s="1"/>
    </row>
    <row r="167" spans="1:16" ht="12.75" customHeight="1">
      <c r="A167" s="88"/>
      <c r="B167" s="395"/>
      <c r="C167" s="423">
        <v>4110</v>
      </c>
      <c r="D167" s="97" t="s">
        <v>13</v>
      </c>
      <c r="E167" s="300">
        <v>0</v>
      </c>
      <c r="F167" s="300">
        <v>0</v>
      </c>
      <c r="G167" s="300">
        <v>50</v>
      </c>
      <c r="H167" s="146">
        <v>49.89</v>
      </c>
      <c r="I167" s="698">
        <f>H167/G167*100</f>
        <v>99.78</v>
      </c>
      <c r="J167" s="696">
        <v>0</v>
      </c>
      <c r="K167" s="10"/>
      <c r="L167" s="10"/>
      <c r="M167" s="10"/>
      <c r="N167" s="1"/>
      <c r="O167" s="1"/>
      <c r="P167" s="1"/>
    </row>
    <row r="168" spans="1:16" ht="12.75" customHeight="1">
      <c r="A168" s="88"/>
      <c r="B168" s="395"/>
      <c r="C168" s="423">
        <v>4120</v>
      </c>
      <c r="D168" s="97" t="s">
        <v>14</v>
      </c>
      <c r="E168" s="300">
        <v>0</v>
      </c>
      <c r="F168" s="300">
        <v>0</v>
      </c>
      <c r="G168" s="300">
        <v>7</v>
      </c>
      <c r="H168" s="146">
        <v>7.15</v>
      </c>
      <c r="I168" s="698">
        <f>H168/G168*100</f>
        <v>102.14285714285715</v>
      </c>
      <c r="J168" s="696">
        <v>0</v>
      </c>
      <c r="K168" s="10"/>
      <c r="L168" s="10"/>
      <c r="M168" s="10"/>
      <c r="N168" s="1"/>
      <c r="O168" s="1"/>
      <c r="P168" s="1"/>
    </row>
    <row r="169" spans="1:16" ht="12.75" customHeight="1">
      <c r="A169" s="88"/>
      <c r="B169" s="421"/>
      <c r="C169" s="423">
        <v>4300</v>
      </c>
      <c r="D169" s="310" t="s">
        <v>176</v>
      </c>
      <c r="E169" s="300">
        <v>0</v>
      </c>
      <c r="F169" s="300">
        <v>0</v>
      </c>
      <c r="G169" s="300">
        <v>0</v>
      </c>
      <c r="H169" s="146">
        <v>0</v>
      </c>
      <c r="I169" s="146">
        <v>0</v>
      </c>
      <c r="J169" s="696">
        <v>0</v>
      </c>
      <c r="K169" s="10"/>
      <c r="L169" s="10"/>
      <c r="M169" s="10"/>
      <c r="N169" s="1"/>
      <c r="O169" s="1"/>
      <c r="P169" s="1"/>
    </row>
    <row r="170" spans="1:16" ht="12.75" customHeight="1">
      <c r="A170" s="114">
        <v>851</v>
      </c>
      <c r="B170" s="120"/>
      <c r="C170" s="134"/>
      <c r="D170" s="134" t="s">
        <v>64</v>
      </c>
      <c r="E170" s="232">
        <f>E172</f>
        <v>1625716.8</v>
      </c>
      <c r="F170" s="117">
        <f>F172</f>
        <v>1601000</v>
      </c>
      <c r="G170" s="117">
        <f>G172+G177</f>
        <v>1404500</v>
      </c>
      <c r="H170" s="232">
        <f>H172+H177</f>
        <v>1379900</v>
      </c>
      <c r="I170" s="463">
        <f>H170/G170*100</f>
        <v>98.24848700605197</v>
      </c>
      <c r="J170" s="232">
        <f>H170/E170*100</f>
        <v>84.87948208445653</v>
      </c>
      <c r="K170" s="10"/>
      <c r="L170" s="10"/>
      <c r="M170" s="10"/>
      <c r="N170" s="1"/>
      <c r="O170" s="1"/>
      <c r="P170" s="1"/>
    </row>
    <row r="171" spans="1:16" ht="12.75" customHeight="1">
      <c r="A171" s="158"/>
      <c r="B171" s="102">
        <v>85156</v>
      </c>
      <c r="C171" s="90"/>
      <c r="D171" s="91" t="s">
        <v>337</v>
      </c>
      <c r="E171" s="94"/>
      <c r="F171" s="93"/>
      <c r="G171" s="93"/>
      <c r="H171" s="94"/>
      <c r="I171" s="546"/>
      <c r="J171" s="238"/>
      <c r="K171" s="10"/>
      <c r="L171" s="10"/>
      <c r="M171" s="10"/>
      <c r="N171" s="1"/>
      <c r="O171" s="1"/>
      <c r="P171" s="1"/>
    </row>
    <row r="172" spans="1:16" ht="12.75" customHeight="1">
      <c r="A172" s="104"/>
      <c r="B172" s="89"/>
      <c r="C172" s="90"/>
      <c r="D172" s="91" t="s">
        <v>338</v>
      </c>
      <c r="E172" s="227">
        <f>E173+E176</f>
        <v>1625716.8</v>
      </c>
      <c r="F172" s="93">
        <f>F173+F175</f>
        <v>1601000</v>
      </c>
      <c r="G172" s="93">
        <f>G173+G175</f>
        <v>1404000</v>
      </c>
      <c r="H172" s="227">
        <f>H173+H175</f>
        <v>1379400</v>
      </c>
      <c r="I172" s="464">
        <f>H172/G172*100</f>
        <v>98.24786324786324</v>
      </c>
      <c r="J172" s="227">
        <f>H172/E172*100</f>
        <v>84.84872642024737</v>
      </c>
      <c r="K172" s="10"/>
      <c r="L172" s="10"/>
      <c r="M172" s="10"/>
      <c r="N172" s="1"/>
      <c r="O172" s="1"/>
      <c r="P172" s="1"/>
    </row>
    <row r="173" spans="1:16" ht="12.75" customHeight="1">
      <c r="A173" s="104"/>
      <c r="B173" s="89"/>
      <c r="C173" s="391"/>
      <c r="D173" s="124" t="s">
        <v>356</v>
      </c>
      <c r="E173" s="199">
        <f>E174</f>
        <v>19468.8</v>
      </c>
      <c r="F173" s="228">
        <f>F174</f>
        <v>25000</v>
      </c>
      <c r="G173" s="228">
        <f>G174</f>
        <v>25000</v>
      </c>
      <c r="H173" s="199">
        <f>H174</f>
        <v>20538</v>
      </c>
      <c r="I173" s="527">
        <f>E173/G173*100</f>
        <v>77.8752</v>
      </c>
      <c r="J173" s="254">
        <f>H173/E173*100</f>
        <v>105.49186390532546</v>
      </c>
      <c r="K173" s="10"/>
      <c r="L173" s="10"/>
      <c r="M173" s="10"/>
      <c r="N173" s="1"/>
      <c r="O173" s="1"/>
      <c r="P173" s="1"/>
    </row>
    <row r="174" spans="1:16" ht="12.75" customHeight="1">
      <c r="A174" s="393"/>
      <c r="B174" s="400"/>
      <c r="C174" s="96">
        <v>4130</v>
      </c>
      <c r="D174" s="97" t="s">
        <v>68</v>
      </c>
      <c r="E174" s="100">
        <v>19468.8</v>
      </c>
      <c r="F174" s="99">
        <v>25000</v>
      </c>
      <c r="G174" s="99">
        <v>25000</v>
      </c>
      <c r="H174" s="100">
        <v>20538</v>
      </c>
      <c r="I174" s="465">
        <f>E174/G174*100</f>
        <v>77.8752</v>
      </c>
      <c r="J174" s="242">
        <f>H174/E174*100</f>
        <v>105.49186390532546</v>
      </c>
      <c r="K174" s="10"/>
      <c r="L174" s="10"/>
      <c r="M174" s="10"/>
      <c r="N174" s="1"/>
      <c r="O174" s="1"/>
      <c r="P174" s="1"/>
    </row>
    <row r="175" spans="1:16" ht="12.75" customHeight="1">
      <c r="A175" s="88"/>
      <c r="B175" s="95"/>
      <c r="C175" s="391"/>
      <c r="D175" s="124" t="s">
        <v>69</v>
      </c>
      <c r="E175" s="254">
        <f>E176</f>
        <v>1606248</v>
      </c>
      <c r="F175" s="228">
        <f>F176</f>
        <v>1576000</v>
      </c>
      <c r="G175" s="228">
        <f>G176</f>
        <v>1379000</v>
      </c>
      <c r="H175" s="254">
        <f>H176</f>
        <v>1358862</v>
      </c>
      <c r="I175" s="527">
        <f>H175/G175*100</f>
        <v>98.53966642494562</v>
      </c>
      <c r="J175" s="254">
        <f>H175/E175*100</f>
        <v>84.59851778803771</v>
      </c>
      <c r="K175" s="10"/>
      <c r="L175" s="10"/>
      <c r="M175" s="10"/>
      <c r="N175" s="1"/>
      <c r="O175" s="1"/>
      <c r="P175" s="1"/>
    </row>
    <row r="176" spans="1:16" ht="12.75" customHeight="1">
      <c r="A176" s="393"/>
      <c r="B176" s="400"/>
      <c r="C176" s="96">
        <v>4130</v>
      </c>
      <c r="D176" s="97" t="s">
        <v>68</v>
      </c>
      <c r="E176" s="242">
        <v>1606248</v>
      </c>
      <c r="F176" s="99">
        <v>1576000</v>
      </c>
      <c r="G176" s="99">
        <v>1379000</v>
      </c>
      <c r="H176" s="242">
        <v>1358862</v>
      </c>
      <c r="I176" s="465">
        <f>H176/G176*100</f>
        <v>98.53966642494562</v>
      </c>
      <c r="J176" s="242">
        <f>H176/E176*100</f>
        <v>84.59851778803771</v>
      </c>
      <c r="K176" s="10"/>
      <c r="L176" s="10"/>
      <c r="M176" s="10"/>
      <c r="N176" s="1"/>
      <c r="O176" s="1"/>
      <c r="P176" s="1"/>
    </row>
    <row r="177" spans="1:16" ht="12.75" customHeight="1">
      <c r="A177" s="393"/>
      <c r="B177" s="102">
        <v>85195</v>
      </c>
      <c r="C177" s="319"/>
      <c r="D177" s="171" t="s">
        <v>157</v>
      </c>
      <c r="E177" s="534">
        <v>0</v>
      </c>
      <c r="F177" s="304">
        <v>0</v>
      </c>
      <c r="G177" s="304">
        <v>500</v>
      </c>
      <c r="H177" s="534">
        <v>500</v>
      </c>
      <c r="I177" s="533">
        <v>100</v>
      </c>
      <c r="J177" s="534">
        <v>0</v>
      </c>
      <c r="K177" s="10"/>
      <c r="L177" s="10"/>
      <c r="M177" s="10"/>
      <c r="N177" s="1"/>
      <c r="O177" s="1"/>
      <c r="P177" s="1"/>
    </row>
    <row r="178" spans="1:16" ht="12.75" customHeight="1">
      <c r="A178" s="88"/>
      <c r="B178" s="128"/>
      <c r="C178" s="97"/>
      <c r="D178" s="124" t="s">
        <v>314</v>
      </c>
      <c r="E178" s="199">
        <v>0</v>
      </c>
      <c r="F178" s="228">
        <v>0</v>
      </c>
      <c r="G178" s="228">
        <f>G179</f>
        <v>500</v>
      </c>
      <c r="H178" s="199">
        <f>H179</f>
        <v>500</v>
      </c>
      <c r="I178" s="527">
        <v>100</v>
      </c>
      <c r="J178" s="234">
        <v>0</v>
      </c>
      <c r="K178" s="10"/>
      <c r="L178" s="10"/>
      <c r="M178" s="10"/>
      <c r="N178" s="1"/>
      <c r="O178" s="1"/>
      <c r="P178" s="1"/>
    </row>
    <row r="179" spans="1:16" ht="12.75" customHeight="1">
      <c r="A179" s="129"/>
      <c r="B179" s="324"/>
      <c r="C179" s="97">
        <v>4300</v>
      </c>
      <c r="D179" s="97" t="s">
        <v>176</v>
      </c>
      <c r="E179" s="100">
        <v>0</v>
      </c>
      <c r="F179" s="99">
        <v>0</v>
      </c>
      <c r="G179" s="99">
        <v>500</v>
      </c>
      <c r="H179" s="100">
        <v>500</v>
      </c>
      <c r="I179" s="465">
        <v>100</v>
      </c>
      <c r="J179" s="238">
        <v>0</v>
      </c>
      <c r="K179" s="10"/>
      <c r="L179" s="10"/>
      <c r="M179" s="10"/>
      <c r="N179" s="1"/>
      <c r="O179" s="1"/>
      <c r="P179" s="1"/>
    </row>
    <row r="180" spans="1:16" ht="12.75" customHeight="1">
      <c r="A180" s="128"/>
      <c r="B180" s="128"/>
      <c r="C180" s="128"/>
      <c r="D180" s="128"/>
      <c r="E180" s="131"/>
      <c r="F180" s="130"/>
      <c r="G180" s="130"/>
      <c r="H180" s="131"/>
      <c r="I180" s="307"/>
      <c r="J180" s="453"/>
      <c r="K180" s="10"/>
      <c r="L180" s="10"/>
      <c r="M180" s="10"/>
      <c r="N180" s="1"/>
      <c r="O180" s="1"/>
      <c r="P180" s="1"/>
    </row>
    <row r="181" spans="1:16" ht="12.75" customHeight="1">
      <c r="A181" s="128"/>
      <c r="B181" s="128"/>
      <c r="C181" s="128"/>
      <c r="D181" s="128"/>
      <c r="E181" s="131"/>
      <c r="F181" s="130"/>
      <c r="G181" s="130"/>
      <c r="H181" s="131"/>
      <c r="I181" s="307"/>
      <c r="J181" s="453"/>
      <c r="K181" s="10"/>
      <c r="L181" s="10"/>
      <c r="M181" s="10"/>
      <c r="N181" s="1"/>
      <c r="O181" s="1"/>
      <c r="P181" s="1"/>
    </row>
    <row r="182" spans="1:16" ht="12.75" customHeight="1">
      <c r="A182" s="128"/>
      <c r="B182" s="128"/>
      <c r="C182" s="128"/>
      <c r="D182" s="128"/>
      <c r="E182" s="131"/>
      <c r="F182" s="130"/>
      <c r="G182" s="130"/>
      <c r="H182" s="131"/>
      <c r="I182" s="307"/>
      <c r="J182" s="453"/>
      <c r="K182" s="10"/>
      <c r="L182" s="10"/>
      <c r="M182" s="10"/>
      <c r="N182" s="1"/>
      <c r="O182" s="1"/>
      <c r="P182" s="1"/>
    </row>
    <row r="183" spans="1:16" ht="12.75" customHeight="1">
      <c r="A183" s="128"/>
      <c r="B183" s="128"/>
      <c r="C183" s="128"/>
      <c r="D183" s="128"/>
      <c r="E183" s="131" t="s">
        <v>494</v>
      </c>
      <c r="F183" s="130"/>
      <c r="G183" s="130"/>
      <c r="H183" s="131"/>
      <c r="I183" s="307"/>
      <c r="J183" s="453"/>
      <c r="K183" s="10"/>
      <c r="L183" s="10"/>
      <c r="M183" s="10"/>
      <c r="N183" s="1"/>
      <c r="O183" s="1"/>
      <c r="P183" s="1"/>
    </row>
    <row r="184" spans="1:16" ht="12.75" customHeight="1">
      <c r="A184" s="128"/>
      <c r="B184" s="128"/>
      <c r="C184" s="128"/>
      <c r="D184" s="128"/>
      <c r="E184" s="131"/>
      <c r="F184" s="130"/>
      <c r="G184" s="130"/>
      <c r="H184" s="131"/>
      <c r="I184" s="307"/>
      <c r="J184" s="453"/>
      <c r="K184" s="10"/>
      <c r="L184" s="10"/>
      <c r="M184" s="10"/>
      <c r="N184" s="1"/>
      <c r="O184" s="1"/>
      <c r="P184" s="1"/>
    </row>
    <row r="185" spans="1:16" ht="12.75" customHeight="1">
      <c r="A185" s="340"/>
      <c r="B185" s="341"/>
      <c r="C185" s="340"/>
      <c r="D185" s="342"/>
      <c r="E185" s="65" t="s">
        <v>3</v>
      </c>
      <c r="F185" s="343" t="s">
        <v>97</v>
      </c>
      <c r="G185" s="344" t="s">
        <v>98</v>
      </c>
      <c r="H185" s="65" t="s">
        <v>3</v>
      </c>
      <c r="I185" s="345" t="s">
        <v>273</v>
      </c>
      <c r="J185" s="346"/>
      <c r="K185" s="10"/>
      <c r="L185" s="10"/>
      <c r="M185" s="10"/>
      <c r="N185" s="1"/>
      <c r="O185" s="1"/>
      <c r="P185" s="1"/>
    </row>
    <row r="186" spans="1:16" ht="12.75" customHeight="1">
      <c r="A186" s="347" t="s">
        <v>94</v>
      </c>
      <c r="B186" s="211" t="s">
        <v>95</v>
      </c>
      <c r="C186" s="347" t="s">
        <v>4</v>
      </c>
      <c r="D186" s="348" t="s">
        <v>96</v>
      </c>
      <c r="E186" s="69" t="s">
        <v>357</v>
      </c>
      <c r="F186" s="349" t="s">
        <v>99</v>
      </c>
      <c r="G186" s="350" t="s">
        <v>100</v>
      </c>
      <c r="H186" s="69" t="s">
        <v>407</v>
      </c>
      <c r="I186" s="351"/>
      <c r="J186" s="352"/>
      <c r="K186" s="10"/>
      <c r="L186" s="10"/>
      <c r="M186" s="10"/>
      <c r="N186" s="1"/>
      <c r="O186" s="1"/>
      <c r="P186" s="1"/>
    </row>
    <row r="187" spans="1:16" ht="12.75" customHeight="1">
      <c r="A187" s="353"/>
      <c r="B187" s="354"/>
      <c r="C187" s="353"/>
      <c r="D187" s="355"/>
      <c r="E187" s="73"/>
      <c r="F187" s="356" t="s">
        <v>407</v>
      </c>
      <c r="G187" s="357" t="s">
        <v>101</v>
      </c>
      <c r="H187" s="73"/>
      <c r="I187" s="358" t="s">
        <v>102</v>
      </c>
      <c r="J187" s="359" t="s">
        <v>103</v>
      </c>
      <c r="K187" s="10"/>
      <c r="L187" s="10"/>
      <c r="M187" s="10"/>
      <c r="N187" s="1"/>
      <c r="O187" s="1"/>
      <c r="P187" s="1"/>
    </row>
    <row r="188" spans="1:16" ht="12.75" customHeight="1">
      <c r="A188" s="75">
        <v>1</v>
      </c>
      <c r="B188" s="75">
        <v>2</v>
      </c>
      <c r="C188" s="75">
        <v>3</v>
      </c>
      <c r="D188" s="75">
        <v>4</v>
      </c>
      <c r="E188" s="360">
        <v>5</v>
      </c>
      <c r="F188" s="360">
        <v>6</v>
      </c>
      <c r="G188" s="360">
        <v>7</v>
      </c>
      <c r="H188" s="361">
        <v>8</v>
      </c>
      <c r="I188" s="362">
        <v>9</v>
      </c>
      <c r="J188" s="363">
        <v>10</v>
      </c>
      <c r="K188" s="10"/>
      <c r="L188" s="10"/>
      <c r="M188" s="10"/>
      <c r="N188" s="1"/>
      <c r="O188" s="1"/>
      <c r="P188" s="1"/>
    </row>
    <row r="189" spans="1:16" ht="12.75" customHeight="1">
      <c r="A189" s="134">
        <v>852</v>
      </c>
      <c r="B189" s="134"/>
      <c r="C189" s="120"/>
      <c r="D189" s="187" t="s">
        <v>159</v>
      </c>
      <c r="E189" s="190">
        <f>E191</f>
        <v>5922</v>
      </c>
      <c r="F189" s="189">
        <f>F191</f>
        <v>0</v>
      </c>
      <c r="G189" s="189">
        <f>G191</f>
        <v>5922</v>
      </c>
      <c r="H189" s="190">
        <f>H191</f>
        <v>5922</v>
      </c>
      <c r="I189" s="306">
        <v>100</v>
      </c>
      <c r="J189" s="247">
        <f>H189/E189*100</f>
        <v>100</v>
      </c>
      <c r="K189" s="10"/>
      <c r="L189" s="10"/>
      <c r="M189" s="10"/>
      <c r="N189" s="1"/>
      <c r="O189" s="1"/>
      <c r="P189" s="1"/>
    </row>
    <row r="190" spans="1:16" ht="12.75" customHeight="1">
      <c r="A190" s="184"/>
      <c r="B190" s="89">
        <v>85205</v>
      </c>
      <c r="C190" s="89"/>
      <c r="D190" s="123" t="s">
        <v>188</v>
      </c>
      <c r="E190" s="140"/>
      <c r="F190" s="191"/>
      <c r="G190" s="191"/>
      <c r="H190" s="140"/>
      <c r="I190" s="540"/>
      <c r="J190" s="227"/>
      <c r="K190" s="10"/>
      <c r="L190" s="10"/>
      <c r="M190" s="10"/>
      <c r="N190" s="1"/>
      <c r="O190" s="1"/>
      <c r="P190" s="1"/>
    </row>
    <row r="191" spans="1:16" ht="12.75" customHeight="1">
      <c r="A191" s="184"/>
      <c r="B191" s="95"/>
      <c r="C191" s="218"/>
      <c r="D191" s="123" t="s">
        <v>189</v>
      </c>
      <c r="E191" s="140">
        <f>E192</f>
        <v>5922</v>
      </c>
      <c r="F191" s="191">
        <f>F192</f>
        <v>0</v>
      </c>
      <c r="G191" s="191">
        <f>G192</f>
        <v>5922</v>
      </c>
      <c r="H191" s="140">
        <f>H192</f>
        <v>5922</v>
      </c>
      <c r="I191" s="540">
        <v>100</v>
      </c>
      <c r="J191" s="227">
        <f aca="true" t="shared" si="10" ref="J191:J197">H191/E191*100</f>
        <v>100</v>
      </c>
      <c r="K191" s="10"/>
      <c r="L191" s="10"/>
      <c r="M191" s="10"/>
      <c r="N191" s="1"/>
      <c r="O191" s="1"/>
      <c r="P191" s="1"/>
    </row>
    <row r="192" spans="1:16" ht="12.75" customHeight="1">
      <c r="A192" s="184"/>
      <c r="B192" s="95"/>
      <c r="C192" s="218"/>
      <c r="D192" s="411" t="s">
        <v>168</v>
      </c>
      <c r="E192" s="200">
        <f>E193+E194</f>
        <v>5922</v>
      </c>
      <c r="F192" s="257">
        <f>F194+F193</f>
        <v>0</v>
      </c>
      <c r="G192" s="257">
        <f>G193+G194</f>
        <v>5922</v>
      </c>
      <c r="H192" s="200">
        <f>H193+H194</f>
        <v>5922</v>
      </c>
      <c r="I192" s="541">
        <v>100</v>
      </c>
      <c r="J192" s="254">
        <f t="shared" si="10"/>
        <v>100</v>
      </c>
      <c r="K192" s="10"/>
      <c r="L192" s="10"/>
      <c r="M192" s="10"/>
      <c r="N192" s="1"/>
      <c r="O192" s="1"/>
      <c r="P192" s="1"/>
    </row>
    <row r="193" spans="1:16" ht="12.75" customHeight="1">
      <c r="A193" s="184"/>
      <c r="B193" s="95"/>
      <c r="C193" s="218">
        <v>4170</v>
      </c>
      <c r="D193" s="97" t="s">
        <v>107</v>
      </c>
      <c r="E193" s="173">
        <v>5220</v>
      </c>
      <c r="F193" s="220">
        <v>0</v>
      </c>
      <c r="G193" s="220">
        <v>5100</v>
      </c>
      <c r="H193" s="173">
        <v>5100</v>
      </c>
      <c r="I193" s="532">
        <f>H193/G193*100</f>
        <v>100</v>
      </c>
      <c r="J193" s="242">
        <f t="shared" si="10"/>
        <v>97.70114942528735</v>
      </c>
      <c r="K193" s="10"/>
      <c r="L193" s="10"/>
      <c r="M193" s="10"/>
      <c r="N193" s="1"/>
      <c r="O193" s="1"/>
      <c r="P193" s="1"/>
    </row>
    <row r="194" spans="1:16" ht="12.75" customHeight="1">
      <c r="A194" s="180"/>
      <c r="B194" s="192"/>
      <c r="C194" s="96">
        <v>4210</v>
      </c>
      <c r="D194" s="97" t="s">
        <v>7</v>
      </c>
      <c r="E194" s="100">
        <v>702</v>
      </c>
      <c r="F194" s="99">
        <v>0</v>
      </c>
      <c r="G194" s="99">
        <v>822</v>
      </c>
      <c r="H194" s="100">
        <v>822</v>
      </c>
      <c r="I194" s="465">
        <f>H194/G194*100</f>
        <v>100</v>
      </c>
      <c r="J194" s="242">
        <f t="shared" si="10"/>
        <v>117.0940170940171</v>
      </c>
      <c r="K194" s="10"/>
      <c r="L194" s="10"/>
      <c r="M194" s="10"/>
      <c r="N194" s="1"/>
      <c r="O194" s="1"/>
      <c r="P194" s="1"/>
    </row>
    <row r="195" spans="1:14" s="17" customFormat="1" ht="12.75" customHeight="1">
      <c r="A195" s="114">
        <v>853</v>
      </c>
      <c r="B195" s="114"/>
      <c r="C195" s="134"/>
      <c r="D195" s="116" t="s">
        <v>92</v>
      </c>
      <c r="E195" s="118">
        <f>E196+E211+E213</f>
        <v>187613.22</v>
      </c>
      <c r="F195" s="117">
        <f aca="true" t="shared" si="11" ref="E195:H196">F196</f>
        <v>113000</v>
      </c>
      <c r="G195" s="117">
        <f>G196+G211+G213</f>
        <v>195525</v>
      </c>
      <c r="H195" s="118">
        <f>H196+H211+H213</f>
        <v>190483</v>
      </c>
      <c r="I195" s="232">
        <f>H195/G195*100</f>
        <v>97.42130162383327</v>
      </c>
      <c r="J195" s="232">
        <f t="shared" si="10"/>
        <v>101.52962568416022</v>
      </c>
      <c r="K195" s="18"/>
      <c r="L195" s="18"/>
      <c r="M195" s="18"/>
      <c r="N195" s="18"/>
    </row>
    <row r="196" spans="1:14" s="17" customFormat="1" ht="12.75" customHeight="1">
      <c r="A196" s="366"/>
      <c r="B196" s="123">
        <v>85321</v>
      </c>
      <c r="C196" s="90"/>
      <c r="D196" s="91" t="s">
        <v>132</v>
      </c>
      <c r="E196" s="94">
        <f t="shared" si="11"/>
        <v>183115.85</v>
      </c>
      <c r="F196" s="93">
        <f t="shared" si="11"/>
        <v>113000</v>
      </c>
      <c r="G196" s="93">
        <f t="shared" si="11"/>
        <v>190485</v>
      </c>
      <c r="H196" s="94">
        <f t="shared" si="11"/>
        <v>190483</v>
      </c>
      <c r="I196" s="227">
        <f aca="true" t="shared" si="12" ref="I196:I210">H196/G196*100</f>
        <v>99.99895004856026</v>
      </c>
      <c r="J196" s="227">
        <f t="shared" si="10"/>
        <v>104.02321808843963</v>
      </c>
      <c r="K196" s="18"/>
      <c r="L196" s="18"/>
      <c r="M196" s="18"/>
      <c r="N196" s="18"/>
    </row>
    <row r="197" spans="1:14" s="17" customFormat="1" ht="12.75" customHeight="1">
      <c r="A197" s="370"/>
      <c r="B197" s="101"/>
      <c r="C197" s="90"/>
      <c r="D197" s="124" t="s">
        <v>168</v>
      </c>
      <c r="E197" s="199">
        <f>SUM(E198:E201)+SUM(E202:E210)</f>
        <v>183115.85</v>
      </c>
      <c r="F197" s="228">
        <f>SUM(F198:F200)+SUM(F202:F210)+F201</f>
        <v>113000</v>
      </c>
      <c r="G197" s="228">
        <f>SUM(G198:G201)+SUM(G202:G210)</f>
        <v>190485</v>
      </c>
      <c r="H197" s="199">
        <f>SUM(H198:H201)+SUM(H202:H210)</f>
        <v>190483</v>
      </c>
      <c r="I197" s="254">
        <f>H197/G197*100</f>
        <v>99.99895004856026</v>
      </c>
      <c r="J197" s="254">
        <f t="shared" si="10"/>
        <v>104.02321808843963</v>
      </c>
      <c r="K197" s="18"/>
      <c r="L197" s="18"/>
      <c r="M197" s="18"/>
      <c r="N197" s="18"/>
    </row>
    <row r="198" spans="1:14" s="17" customFormat="1" ht="12.75" customHeight="1">
      <c r="A198" s="370"/>
      <c r="B198" s="101"/>
      <c r="C198" s="96">
        <v>3020</v>
      </c>
      <c r="D198" s="97" t="s">
        <v>154</v>
      </c>
      <c r="E198" s="100">
        <v>250</v>
      </c>
      <c r="F198" s="99">
        <v>250</v>
      </c>
      <c r="G198" s="99">
        <v>250</v>
      </c>
      <c r="H198" s="100">
        <v>250</v>
      </c>
      <c r="I198" s="242">
        <f>H198/G198*100</f>
        <v>100</v>
      </c>
      <c r="J198" s="242">
        <f>H200/E200*100</f>
        <v>112.39551267338632</v>
      </c>
      <c r="K198" s="18"/>
      <c r="L198" s="18"/>
      <c r="M198" s="18"/>
      <c r="N198" s="18"/>
    </row>
    <row r="199" spans="1:14" s="17" customFormat="1" ht="12.75" customHeight="1">
      <c r="A199" s="141"/>
      <c r="B199" s="88"/>
      <c r="C199" s="96">
        <v>4010</v>
      </c>
      <c r="D199" s="97" t="s">
        <v>11</v>
      </c>
      <c r="E199" s="100">
        <v>87585.25</v>
      </c>
      <c r="F199" s="99">
        <v>45000</v>
      </c>
      <c r="G199" s="99">
        <v>93434</v>
      </c>
      <c r="H199" s="100">
        <v>93434.01</v>
      </c>
      <c r="I199" s="242">
        <f t="shared" si="12"/>
        <v>100.00001070274203</v>
      </c>
      <c r="J199" s="242">
        <f aca="true" t="shared" si="13" ref="J199:J209">H199/E199*100</f>
        <v>106.67779106641815</v>
      </c>
      <c r="K199" s="18"/>
      <c r="L199" s="18"/>
      <c r="M199" s="18"/>
      <c r="N199" s="18"/>
    </row>
    <row r="200" spans="1:14" s="17" customFormat="1" ht="12.75" customHeight="1">
      <c r="A200" s="141"/>
      <c r="B200" s="88"/>
      <c r="C200" s="96">
        <v>4040</v>
      </c>
      <c r="D200" s="97" t="s">
        <v>12</v>
      </c>
      <c r="E200" s="100">
        <v>5707.63</v>
      </c>
      <c r="F200" s="99">
        <v>7449</v>
      </c>
      <c r="G200" s="99">
        <v>6415</v>
      </c>
      <c r="H200" s="100">
        <v>6415.12</v>
      </c>
      <c r="I200" s="242">
        <f t="shared" si="12"/>
        <v>100.00187061574435</v>
      </c>
      <c r="J200" s="242">
        <f t="shared" si="13"/>
        <v>112.39551267338632</v>
      </c>
      <c r="K200" s="18"/>
      <c r="L200" s="18"/>
      <c r="M200" s="18"/>
      <c r="N200" s="18"/>
    </row>
    <row r="201" spans="1:14" s="17" customFormat="1" ht="12.75" customHeight="1">
      <c r="A201" s="141"/>
      <c r="B201" s="88"/>
      <c r="C201" s="96">
        <v>4110</v>
      </c>
      <c r="D201" s="97" t="s">
        <v>13</v>
      </c>
      <c r="E201" s="100">
        <v>15833.07</v>
      </c>
      <c r="F201" s="99">
        <v>8842</v>
      </c>
      <c r="G201" s="99">
        <v>17371</v>
      </c>
      <c r="H201" s="100">
        <v>17370.5</v>
      </c>
      <c r="I201" s="242">
        <f>H201/G201*100</f>
        <v>99.99712163951413</v>
      </c>
      <c r="J201" s="242">
        <f t="shared" si="13"/>
        <v>109.7102457072444</v>
      </c>
      <c r="K201" s="18"/>
      <c r="L201" s="18"/>
      <c r="M201" s="18"/>
      <c r="N201" s="18"/>
    </row>
    <row r="202" spans="1:14" s="17" customFormat="1" ht="12.75" customHeight="1">
      <c r="A202" s="141"/>
      <c r="B202" s="88"/>
      <c r="C202" s="96">
        <v>4120</v>
      </c>
      <c r="D202" s="97" t="s">
        <v>14</v>
      </c>
      <c r="E202" s="100">
        <v>2252.68</v>
      </c>
      <c r="F202" s="99">
        <v>1258</v>
      </c>
      <c r="G202" s="99">
        <v>2446</v>
      </c>
      <c r="H202" s="100">
        <v>2446.29</v>
      </c>
      <c r="I202" s="242">
        <f t="shared" si="12"/>
        <v>100.01185609157808</v>
      </c>
      <c r="J202" s="242">
        <f t="shared" si="13"/>
        <v>108.59465170374843</v>
      </c>
      <c r="K202" s="18"/>
      <c r="L202" s="18"/>
      <c r="M202" s="18"/>
      <c r="N202" s="18"/>
    </row>
    <row r="203" spans="1:14" s="17" customFormat="1" ht="12.75" customHeight="1">
      <c r="A203" s="141"/>
      <c r="B203" s="88"/>
      <c r="C203" s="96">
        <v>4170</v>
      </c>
      <c r="D203" s="97" t="s">
        <v>107</v>
      </c>
      <c r="E203" s="100">
        <v>41697</v>
      </c>
      <c r="F203" s="99">
        <v>34000</v>
      </c>
      <c r="G203" s="99">
        <v>44742</v>
      </c>
      <c r="H203" s="100">
        <v>44742</v>
      </c>
      <c r="I203" s="242">
        <f t="shared" si="12"/>
        <v>100</v>
      </c>
      <c r="J203" s="242">
        <f t="shared" si="13"/>
        <v>107.30268364630548</v>
      </c>
      <c r="K203" s="18"/>
      <c r="L203" s="18"/>
      <c r="M203" s="18"/>
      <c r="N203" s="18"/>
    </row>
    <row r="204" spans="1:14" s="17" customFormat="1" ht="12.75" customHeight="1">
      <c r="A204" s="375"/>
      <c r="B204" s="88"/>
      <c r="C204" s="96">
        <v>4210</v>
      </c>
      <c r="D204" s="97" t="s">
        <v>7</v>
      </c>
      <c r="E204" s="100">
        <v>12208.41</v>
      </c>
      <c r="F204" s="99">
        <v>4000</v>
      </c>
      <c r="G204" s="99">
        <v>8784</v>
      </c>
      <c r="H204" s="100">
        <v>8782.28</v>
      </c>
      <c r="I204" s="242">
        <v>0</v>
      </c>
      <c r="J204" s="100">
        <f t="shared" si="13"/>
        <v>71.93631275489601</v>
      </c>
      <c r="K204" s="18"/>
      <c r="L204" s="18"/>
      <c r="M204" s="18"/>
      <c r="N204" s="18"/>
    </row>
    <row r="205" spans="1:14" s="17" customFormat="1" ht="12.75" customHeight="1">
      <c r="A205" s="375"/>
      <c r="B205" s="88"/>
      <c r="C205" s="96">
        <v>4300</v>
      </c>
      <c r="D205" s="97" t="s">
        <v>10</v>
      </c>
      <c r="E205" s="100">
        <v>14169.9</v>
      </c>
      <c r="F205" s="99">
        <v>8830</v>
      </c>
      <c r="G205" s="99">
        <v>13703</v>
      </c>
      <c r="H205" s="100">
        <v>13703.05</v>
      </c>
      <c r="I205" s="242">
        <f t="shared" si="12"/>
        <v>100.00036488360213</v>
      </c>
      <c r="J205" s="242">
        <f t="shared" si="13"/>
        <v>96.7053401929442</v>
      </c>
      <c r="K205" s="18"/>
      <c r="L205" s="18"/>
      <c r="M205" s="18"/>
      <c r="N205" s="18"/>
    </row>
    <row r="206" spans="1:14" s="17" customFormat="1" ht="12.75" customHeight="1">
      <c r="A206" s="375"/>
      <c r="B206" s="88"/>
      <c r="C206" s="96">
        <v>4350</v>
      </c>
      <c r="D206" s="97" t="s">
        <v>148</v>
      </c>
      <c r="E206" s="100">
        <v>0</v>
      </c>
      <c r="F206" s="99">
        <v>0</v>
      </c>
      <c r="G206" s="99">
        <v>0</v>
      </c>
      <c r="H206" s="100">
        <v>0</v>
      </c>
      <c r="I206" s="242">
        <v>0</v>
      </c>
      <c r="J206" s="242">
        <v>0</v>
      </c>
      <c r="K206" s="18"/>
      <c r="L206" s="18"/>
      <c r="M206" s="18"/>
      <c r="N206" s="18"/>
    </row>
    <row r="207" spans="1:14" s="17" customFormat="1" ht="12.75" customHeight="1">
      <c r="A207" s="375"/>
      <c r="B207" s="88"/>
      <c r="C207" s="96">
        <v>4360</v>
      </c>
      <c r="D207" s="97" t="s">
        <v>349</v>
      </c>
      <c r="E207" s="100">
        <v>877.59</v>
      </c>
      <c r="F207" s="99">
        <v>1000</v>
      </c>
      <c r="G207" s="99">
        <v>553</v>
      </c>
      <c r="H207" s="100">
        <v>552.55</v>
      </c>
      <c r="I207" s="242">
        <f t="shared" si="12"/>
        <v>99.91862567811934</v>
      </c>
      <c r="J207" s="242">
        <f t="shared" si="13"/>
        <v>62.96220330678334</v>
      </c>
      <c r="K207" s="18"/>
      <c r="L207" s="18"/>
      <c r="M207" s="18"/>
      <c r="N207" s="18"/>
    </row>
    <row r="208" spans="1:14" s="17" customFormat="1" ht="12.75" customHeight="1">
      <c r="A208" s="375"/>
      <c r="B208" s="88"/>
      <c r="C208" s="96">
        <v>4410</v>
      </c>
      <c r="D208" s="97" t="s">
        <v>16</v>
      </c>
      <c r="E208" s="100">
        <v>0</v>
      </c>
      <c r="F208" s="99">
        <v>0</v>
      </c>
      <c r="G208" s="99">
        <v>0</v>
      </c>
      <c r="H208" s="100">
        <v>0</v>
      </c>
      <c r="I208" s="242">
        <v>0</v>
      </c>
      <c r="J208" s="242">
        <v>0</v>
      </c>
      <c r="K208" s="18"/>
      <c r="L208" s="18"/>
      <c r="M208" s="18"/>
      <c r="N208" s="18"/>
    </row>
    <row r="209" spans="1:14" s="17" customFormat="1" ht="12.75" customHeight="1">
      <c r="A209" s="375"/>
      <c r="B209" s="88"/>
      <c r="C209" s="96">
        <v>4440</v>
      </c>
      <c r="D209" s="97" t="s">
        <v>17</v>
      </c>
      <c r="E209" s="100">
        <v>2371.32</v>
      </c>
      <c r="F209" s="99">
        <v>2371</v>
      </c>
      <c r="G209" s="99">
        <v>2371</v>
      </c>
      <c r="H209" s="100">
        <v>2371</v>
      </c>
      <c r="I209" s="242">
        <f t="shared" si="12"/>
        <v>100</v>
      </c>
      <c r="J209" s="242">
        <f t="shared" si="13"/>
        <v>99.9865054062716</v>
      </c>
      <c r="K209" s="18"/>
      <c r="L209" s="18"/>
      <c r="M209" s="18"/>
      <c r="N209" s="18"/>
    </row>
    <row r="210" spans="1:14" s="17" customFormat="1" ht="12.75" customHeight="1">
      <c r="A210" s="375"/>
      <c r="B210" s="129"/>
      <c r="C210" s="218">
        <v>4700</v>
      </c>
      <c r="D210" s="58" t="s">
        <v>136</v>
      </c>
      <c r="E210" s="173">
        <v>163</v>
      </c>
      <c r="F210" s="99">
        <v>0</v>
      </c>
      <c r="G210" s="99">
        <v>416</v>
      </c>
      <c r="H210" s="100">
        <v>416.2</v>
      </c>
      <c r="I210" s="607">
        <f t="shared" si="12"/>
        <v>100.0480769230769</v>
      </c>
      <c r="J210" s="607">
        <v>0</v>
      </c>
      <c r="K210" s="18"/>
      <c r="L210" s="18"/>
      <c r="M210" s="18"/>
      <c r="N210" s="18"/>
    </row>
    <row r="211" spans="1:14" s="17" customFormat="1" ht="12.75" customHeight="1">
      <c r="A211" s="133"/>
      <c r="B211" s="89">
        <v>85334</v>
      </c>
      <c r="C211" s="123"/>
      <c r="D211" s="123" t="s">
        <v>377</v>
      </c>
      <c r="E211" s="140">
        <f>E212</f>
        <v>1497.37</v>
      </c>
      <c r="F211" s="191">
        <v>0</v>
      </c>
      <c r="G211" s="191">
        <v>0</v>
      </c>
      <c r="H211" s="140">
        <f>H212</f>
        <v>0</v>
      </c>
      <c r="I211" s="612">
        <v>0</v>
      </c>
      <c r="J211" s="612">
        <v>0</v>
      </c>
      <c r="K211" s="18"/>
      <c r="L211" s="18"/>
      <c r="M211" s="18"/>
      <c r="N211" s="18"/>
    </row>
    <row r="212" spans="1:14" s="17" customFormat="1" ht="12.75" customHeight="1">
      <c r="A212" s="133"/>
      <c r="B212" s="192"/>
      <c r="C212" s="58">
        <v>3110</v>
      </c>
      <c r="D212" s="58" t="s">
        <v>268</v>
      </c>
      <c r="E212" s="173">
        <v>1497.37</v>
      </c>
      <c r="F212" s="220">
        <v>0</v>
      </c>
      <c r="G212" s="220">
        <v>0</v>
      </c>
      <c r="H212" s="173">
        <v>0</v>
      </c>
      <c r="I212" s="607">
        <v>0</v>
      </c>
      <c r="J212" s="607">
        <v>0</v>
      </c>
      <c r="K212" s="18"/>
      <c r="L212" s="18"/>
      <c r="M212" s="18"/>
      <c r="N212" s="18"/>
    </row>
    <row r="213" spans="1:14" s="17" customFormat="1" ht="12.75" customHeight="1">
      <c r="A213" s="133"/>
      <c r="B213" s="89">
        <v>85395</v>
      </c>
      <c r="C213" s="123"/>
      <c r="D213" s="123" t="s">
        <v>157</v>
      </c>
      <c r="E213" s="140">
        <f>E214</f>
        <v>3000</v>
      </c>
      <c r="F213" s="191">
        <v>0</v>
      </c>
      <c r="G213" s="191">
        <f>G214</f>
        <v>5040</v>
      </c>
      <c r="H213" s="140">
        <v>0</v>
      </c>
      <c r="I213" s="612">
        <v>0</v>
      </c>
      <c r="J213" s="612">
        <v>0</v>
      </c>
      <c r="K213" s="18"/>
      <c r="L213" s="18"/>
      <c r="M213" s="18"/>
      <c r="N213" s="18"/>
    </row>
    <row r="214" spans="1:14" s="17" customFormat="1" ht="12.75" customHeight="1">
      <c r="A214" s="323"/>
      <c r="B214" s="95"/>
      <c r="C214" s="97">
        <v>3110</v>
      </c>
      <c r="D214" s="97" t="s">
        <v>268</v>
      </c>
      <c r="E214" s="100">
        <v>3000</v>
      </c>
      <c r="F214" s="99">
        <v>0</v>
      </c>
      <c r="G214" s="99">
        <v>5040</v>
      </c>
      <c r="H214" s="100">
        <v>0</v>
      </c>
      <c r="I214" s="242">
        <v>0</v>
      </c>
      <c r="J214" s="242">
        <v>0</v>
      </c>
      <c r="K214" s="18"/>
      <c r="L214" s="18"/>
      <c r="M214" s="18"/>
      <c r="N214" s="18"/>
    </row>
    <row r="215" spans="1:14" s="17" customFormat="1" ht="12.75" customHeight="1">
      <c r="A215" s="119">
        <v>855</v>
      </c>
      <c r="B215" s="114"/>
      <c r="C215" s="120"/>
      <c r="D215" s="466" t="s">
        <v>378</v>
      </c>
      <c r="E215" s="118">
        <f>E224</f>
        <v>697508.54</v>
      </c>
      <c r="F215" s="778">
        <f>F224</f>
        <v>631000</v>
      </c>
      <c r="G215" s="117">
        <f>G217+G224</f>
        <v>701069</v>
      </c>
      <c r="H215" s="118">
        <f>H224+H217</f>
        <v>697997.24</v>
      </c>
      <c r="I215" s="232">
        <f aca="true" t="shared" si="14" ref="I215:I231">H215/G215*100</f>
        <v>99.56184626620204</v>
      </c>
      <c r="J215" s="232">
        <v>0</v>
      </c>
      <c r="K215" s="18"/>
      <c r="L215" s="18"/>
      <c r="M215" s="18"/>
      <c r="N215" s="18"/>
    </row>
    <row r="216" spans="1:14" s="17" customFormat="1" ht="12.75" customHeight="1">
      <c r="A216" s="187"/>
      <c r="B216" s="187"/>
      <c r="C216" s="120"/>
      <c r="D216" s="416" t="s">
        <v>185</v>
      </c>
      <c r="E216" s="682" t="str">
        <f>E244</f>
        <v>strona - 134-</v>
      </c>
      <c r="F216" s="244">
        <f>F244</f>
        <v>0</v>
      </c>
      <c r="G216" s="244">
        <f>G244</f>
        <v>0</v>
      </c>
      <c r="H216" s="267">
        <f>H244</f>
        <v>0</v>
      </c>
      <c r="I216" s="596">
        <v>0</v>
      </c>
      <c r="J216" s="329">
        <v>0</v>
      </c>
      <c r="K216" s="18"/>
      <c r="L216" s="18"/>
      <c r="M216" s="18"/>
      <c r="N216" s="18"/>
    </row>
    <row r="217" spans="1:14" s="17" customFormat="1" ht="12.75" customHeight="1">
      <c r="A217" s="179"/>
      <c r="B217" s="101">
        <v>85504</v>
      </c>
      <c r="C217" s="90"/>
      <c r="D217" s="91" t="s">
        <v>437</v>
      </c>
      <c r="E217" s="721">
        <v>0</v>
      </c>
      <c r="F217" s="722">
        <v>0</v>
      </c>
      <c r="G217" s="722">
        <f>G218</f>
        <v>44640</v>
      </c>
      <c r="H217" s="721">
        <f>H218</f>
        <v>43090</v>
      </c>
      <c r="I217" s="725">
        <f aca="true" t="shared" si="15" ref="I217:I223">H217/G217*100</f>
        <v>96.52777777777779</v>
      </c>
      <c r="J217" s="683">
        <v>0</v>
      </c>
      <c r="K217" s="18"/>
      <c r="L217" s="18"/>
      <c r="M217" s="18"/>
      <c r="N217" s="18"/>
    </row>
    <row r="218" spans="1:14" s="17" customFormat="1" ht="12.75" customHeight="1">
      <c r="A218" s="179"/>
      <c r="B218" s="184"/>
      <c r="C218" s="726"/>
      <c r="D218" s="727" t="s">
        <v>168</v>
      </c>
      <c r="E218" s="728">
        <v>0</v>
      </c>
      <c r="F218" s="724">
        <v>0</v>
      </c>
      <c r="G218" s="724">
        <f>SUM(G219:G223)</f>
        <v>44640</v>
      </c>
      <c r="H218" s="723">
        <f>SUM(H219:H222)+H223</f>
        <v>43090</v>
      </c>
      <c r="I218" s="725">
        <f t="shared" si="15"/>
        <v>96.52777777777779</v>
      </c>
      <c r="J218" s="684">
        <v>0</v>
      </c>
      <c r="K218" s="18"/>
      <c r="L218" s="18"/>
      <c r="M218" s="18"/>
      <c r="N218" s="18"/>
    </row>
    <row r="219" spans="1:14" s="17" customFormat="1" ht="12.75" customHeight="1">
      <c r="A219" s="179"/>
      <c r="B219" s="184"/>
      <c r="C219" s="96">
        <v>3110</v>
      </c>
      <c r="D219" s="97" t="s">
        <v>70</v>
      </c>
      <c r="E219" s="723">
        <v>0</v>
      </c>
      <c r="F219" s="724">
        <v>0</v>
      </c>
      <c r="G219" s="724">
        <v>43200</v>
      </c>
      <c r="H219" s="723">
        <v>41700</v>
      </c>
      <c r="I219" s="725">
        <f t="shared" si="15"/>
        <v>96.52777777777779</v>
      </c>
      <c r="J219" s="684">
        <v>0</v>
      </c>
      <c r="K219" s="18"/>
      <c r="L219" s="18"/>
      <c r="M219" s="18"/>
      <c r="N219" s="18"/>
    </row>
    <row r="220" spans="1:14" s="17" customFormat="1" ht="12.75" customHeight="1">
      <c r="A220" s="179"/>
      <c r="B220" s="184"/>
      <c r="C220" s="96">
        <v>4010</v>
      </c>
      <c r="D220" s="97" t="s">
        <v>11</v>
      </c>
      <c r="E220" s="183">
        <v>0</v>
      </c>
      <c r="F220" s="231">
        <v>0</v>
      </c>
      <c r="G220" s="231">
        <v>1112</v>
      </c>
      <c r="H220" s="183">
        <v>1112</v>
      </c>
      <c r="I220" s="238">
        <f t="shared" si="15"/>
        <v>100</v>
      </c>
      <c r="J220" s="238">
        <v>0</v>
      </c>
      <c r="K220" s="18"/>
      <c r="L220" s="18"/>
      <c r="M220" s="18"/>
      <c r="N220" s="18"/>
    </row>
    <row r="221" spans="1:14" s="17" customFormat="1" ht="12.75" customHeight="1">
      <c r="A221" s="179"/>
      <c r="B221" s="184"/>
      <c r="C221" s="96">
        <v>4110</v>
      </c>
      <c r="D221" s="97" t="s">
        <v>13</v>
      </c>
      <c r="E221" s="183">
        <v>0</v>
      </c>
      <c r="F221" s="231">
        <v>0</v>
      </c>
      <c r="G221" s="231">
        <v>25</v>
      </c>
      <c r="H221" s="183">
        <v>0</v>
      </c>
      <c r="I221" s="238">
        <f t="shared" si="15"/>
        <v>0</v>
      </c>
      <c r="J221" s="238">
        <v>0</v>
      </c>
      <c r="K221" s="18"/>
      <c r="L221" s="18"/>
      <c r="M221" s="18"/>
      <c r="N221" s="18"/>
    </row>
    <row r="222" spans="1:14" s="17" customFormat="1" ht="12.75" customHeight="1">
      <c r="A222" s="179"/>
      <c r="B222" s="184"/>
      <c r="C222" s="96">
        <v>4120</v>
      </c>
      <c r="D222" s="97" t="s">
        <v>14</v>
      </c>
      <c r="E222" s="183">
        <v>0</v>
      </c>
      <c r="F222" s="231">
        <v>0</v>
      </c>
      <c r="G222" s="231">
        <v>25</v>
      </c>
      <c r="H222" s="183">
        <v>0</v>
      </c>
      <c r="I222" s="238">
        <f t="shared" si="15"/>
        <v>0</v>
      </c>
      <c r="J222" s="238">
        <v>0</v>
      </c>
      <c r="K222" s="18"/>
      <c r="L222" s="18"/>
      <c r="M222" s="18"/>
      <c r="N222" s="18"/>
    </row>
    <row r="223" spans="1:14" s="17" customFormat="1" ht="12.75" customHeight="1">
      <c r="A223" s="179"/>
      <c r="B223" s="180"/>
      <c r="C223" s="96">
        <v>4210</v>
      </c>
      <c r="D223" s="97" t="s">
        <v>242</v>
      </c>
      <c r="E223" s="183">
        <v>0</v>
      </c>
      <c r="F223" s="231">
        <v>0</v>
      </c>
      <c r="G223" s="231">
        <v>278</v>
      </c>
      <c r="H223" s="183">
        <v>278</v>
      </c>
      <c r="I223" s="238">
        <f t="shared" si="15"/>
        <v>100</v>
      </c>
      <c r="J223" s="238">
        <v>0</v>
      </c>
      <c r="K223" s="18"/>
      <c r="L223" s="18"/>
      <c r="M223" s="18"/>
      <c r="N223" s="18"/>
    </row>
    <row r="224" spans="1:14" s="17" customFormat="1" ht="12.75" customHeight="1">
      <c r="A224" s="184"/>
      <c r="B224" s="89">
        <v>85508</v>
      </c>
      <c r="C224" s="101"/>
      <c r="D224" s="162" t="s">
        <v>350</v>
      </c>
      <c r="E224" s="303">
        <f>E225</f>
        <v>697508.54</v>
      </c>
      <c r="F224" s="440">
        <f>F225</f>
        <v>631000</v>
      </c>
      <c r="G224" s="337">
        <f>G225</f>
        <v>656429</v>
      </c>
      <c r="H224" s="630">
        <f>H225</f>
        <v>654907.24</v>
      </c>
      <c r="I224" s="781">
        <f t="shared" si="14"/>
        <v>99.76817599466202</v>
      </c>
      <c r="J224" s="631">
        <v>0</v>
      </c>
      <c r="K224" s="18"/>
      <c r="L224" s="18"/>
      <c r="M224" s="18"/>
      <c r="N224" s="18"/>
    </row>
    <row r="225" spans="1:14" s="17" customFormat="1" ht="12.75" customHeight="1">
      <c r="A225" s="133"/>
      <c r="B225" s="95"/>
      <c r="C225" s="58"/>
      <c r="D225" s="632" t="s">
        <v>388</v>
      </c>
      <c r="E225" s="199">
        <f>SUM(E226:E231)</f>
        <v>697508.54</v>
      </c>
      <c r="F225" s="608">
        <f>SUM(F226:F231)</f>
        <v>631000</v>
      </c>
      <c r="G225" s="257">
        <f>SUM(G226:G231)</f>
        <v>656429</v>
      </c>
      <c r="H225" s="609">
        <f>SUM(H226:H231)</f>
        <v>654907.24</v>
      </c>
      <c r="I225" s="610">
        <f t="shared" si="14"/>
        <v>99.76817599466202</v>
      </c>
      <c r="J225" s="633">
        <v>0</v>
      </c>
      <c r="K225" s="18"/>
      <c r="L225" s="18"/>
      <c r="M225" s="18"/>
      <c r="N225" s="18"/>
    </row>
    <row r="226" spans="1:14" s="17" customFormat="1" ht="12.75" customHeight="1">
      <c r="A226" s="133"/>
      <c r="B226" s="95"/>
      <c r="C226" s="58">
        <v>3110</v>
      </c>
      <c r="D226" s="628" t="s">
        <v>268</v>
      </c>
      <c r="E226" s="100">
        <v>690602.51</v>
      </c>
      <c r="F226" s="605">
        <v>624690</v>
      </c>
      <c r="G226" s="220">
        <v>649865</v>
      </c>
      <c r="H226" s="606">
        <v>648423.01</v>
      </c>
      <c r="I226" s="607">
        <f t="shared" si="14"/>
        <v>99.77810929962378</v>
      </c>
      <c r="J226" s="629">
        <v>0</v>
      </c>
      <c r="K226" s="18"/>
      <c r="L226" s="18"/>
      <c r="M226" s="18"/>
      <c r="N226" s="18"/>
    </row>
    <row r="227" spans="1:14" s="17" customFormat="1" ht="12.75" customHeight="1">
      <c r="A227" s="133"/>
      <c r="B227" s="95"/>
      <c r="C227" s="58">
        <v>4010</v>
      </c>
      <c r="D227" s="628" t="s">
        <v>248</v>
      </c>
      <c r="E227" s="100">
        <v>2700</v>
      </c>
      <c r="F227" s="605">
        <v>3600</v>
      </c>
      <c r="G227" s="220">
        <v>3600</v>
      </c>
      <c r="H227" s="606">
        <v>3600</v>
      </c>
      <c r="I227" s="607">
        <f t="shared" si="14"/>
        <v>100</v>
      </c>
      <c r="J227" s="629">
        <v>0</v>
      </c>
      <c r="K227" s="18"/>
      <c r="L227" s="18"/>
      <c r="M227" s="18"/>
      <c r="N227" s="18"/>
    </row>
    <row r="228" spans="1:14" s="17" customFormat="1" ht="12.75" customHeight="1">
      <c r="A228" s="133"/>
      <c r="B228" s="95"/>
      <c r="C228" s="58">
        <v>4040</v>
      </c>
      <c r="D228" s="628" t="s">
        <v>389</v>
      </c>
      <c r="E228" s="100">
        <v>153</v>
      </c>
      <c r="F228" s="605">
        <v>191</v>
      </c>
      <c r="G228" s="220">
        <v>191</v>
      </c>
      <c r="H228" s="606">
        <v>191.25</v>
      </c>
      <c r="I228" s="607">
        <f t="shared" si="14"/>
        <v>100.13089005235602</v>
      </c>
      <c r="J228" s="629">
        <v>0</v>
      </c>
      <c r="K228" s="18"/>
      <c r="L228" s="18"/>
      <c r="M228" s="18"/>
      <c r="N228" s="18"/>
    </row>
    <row r="229" spans="1:14" s="17" customFormat="1" ht="12.75" customHeight="1">
      <c r="A229" s="133"/>
      <c r="B229" s="95"/>
      <c r="C229" s="58">
        <v>4110</v>
      </c>
      <c r="D229" s="628" t="s">
        <v>281</v>
      </c>
      <c r="E229" s="100">
        <v>491.29</v>
      </c>
      <c r="F229" s="605">
        <v>653</v>
      </c>
      <c r="G229" s="220">
        <v>653</v>
      </c>
      <c r="H229" s="606">
        <v>652.33</v>
      </c>
      <c r="I229" s="607">
        <f t="shared" si="14"/>
        <v>99.89739663093415</v>
      </c>
      <c r="J229" s="629">
        <v>0</v>
      </c>
      <c r="K229" s="18"/>
      <c r="L229" s="18"/>
      <c r="M229" s="18"/>
      <c r="N229" s="18"/>
    </row>
    <row r="230" spans="1:14" s="17" customFormat="1" ht="12.75" customHeight="1">
      <c r="A230" s="133"/>
      <c r="B230" s="95"/>
      <c r="C230" s="58">
        <v>4120</v>
      </c>
      <c r="D230" s="628" t="s">
        <v>277</v>
      </c>
      <c r="E230" s="100">
        <v>69.9</v>
      </c>
      <c r="F230" s="605">
        <v>93</v>
      </c>
      <c r="G230" s="220">
        <v>93</v>
      </c>
      <c r="H230" s="606">
        <v>92.89</v>
      </c>
      <c r="I230" s="607">
        <f t="shared" si="14"/>
        <v>99.88172043010752</v>
      </c>
      <c r="J230" s="629">
        <v>0</v>
      </c>
      <c r="K230" s="18"/>
      <c r="L230" s="18"/>
      <c r="M230" s="18"/>
      <c r="N230" s="18"/>
    </row>
    <row r="231" spans="1:14" s="17" customFormat="1" ht="12.75" customHeight="1">
      <c r="A231" s="133"/>
      <c r="B231" s="95"/>
      <c r="C231" s="58">
        <v>4210</v>
      </c>
      <c r="D231" s="628" t="s">
        <v>242</v>
      </c>
      <c r="E231" s="100">
        <v>3491.84</v>
      </c>
      <c r="F231" s="605">
        <v>1773</v>
      </c>
      <c r="G231" s="220">
        <v>2027</v>
      </c>
      <c r="H231" s="606">
        <v>1947.76</v>
      </c>
      <c r="I231" s="607">
        <f t="shared" si="14"/>
        <v>96.09077454366059</v>
      </c>
      <c r="J231" s="629">
        <v>0</v>
      </c>
      <c r="K231" s="18"/>
      <c r="L231" s="18"/>
      <c r="M231" s="18"/>
      <c r="N231" s="18"/>
    </row>
    <row r="232" spans="1:14" s="17" customFormat="1" ht="12.75" customHeight="1">
      <c r="A232" s="114"/>
      <c r="B232" s="114"/>
      <c r="C232" s="114"/>
      <c r="D232" s="386" t="s">
        <v>181</v>
      </c>
      <c r="E232" s="244"/>
      <c r="F232" s="245"/>
      <c r="G232" s="244"/>
      <c r="H232" s="267"/>
      <c r="I232" s="329"/>
      <c r="J232" s="330"/>
      <c r="K232" s="18"/>
      <c r="L232" s="18"/>
      <c r="M232" s="18"/>
      <c r="N232" s="18"/>
    </row>
    <row r="233" spans="1:14" s="17" customFormat="1" ht="12.75" customHeight="1">
      <c r="A233" s="187"/>
      <c r="B233" s="187"/>
      <c r="C233" s="187"/>
      <c r="D233" s="188" t="s">
        <v>182</v>
      </c>
      <c r="E233" s="331">
        <f>E10+E13+E25+E54+E94+E195+E170+E189+E139+E135+E215</f>
        <v>7234848.569999999</v>
      </c>
      <c r="F233" s="246">
        <f>F10+F13+F25+F54+F94+F189+F195+F170+F215+F135+F139</f>
        <v>6817208</v>
      </c>
      <c r="G233" s="189">
        <f>G10+G13+G25+G54+G94+G189+G195+G170+G139+G135+G215+G89+G78</f>
        <v>7470298</v>
      </c>
      <c r="H233" s="305">
        <f>H13+H25+H54+H94+H189+H195+H10+H170+H139+H135+H215+H89+H78</f>
        <v>7437583.169999999</v>
      </c>
      <c r="I233" s="247">
        <f>H233/G233*100</f>
        <v>99.56206793892291</v>
      </c>
      <c r="J233" s="332">
        <f>H233/E233*100</f>
        <v>102.80219548534379</v>
      </c>
      <c r="K233" s="18"/>
      <c r="L233" s="18"/>
      <c r="M233" s="18"/>
      <c r="N233" s="18"/>
    </row>
    <row r="234" spans="1:14" s="17" customFormat="1" ht="12.75" customHeight="1">
      <c r="A234" s="214"/>
      <c r="B234" s="214"/>
      <c r="C234" s="214"/>
      <c r="D234" s="452" t="s">
        <v>183</v>
      </c>
      <c r="E234" s="333">
        <f>E26</f>
        <v>0</v>
      </c>
      <c r="F234" s="333">
        <f>F26</f>
        <v>0</v>
      </c>
      <c r="G234" s="333">
        <v>11000</v>
      </c>
      <c r="H234" s="232">
        <v>11000</v>
      </c>
      <c r="I234" s="247">
        <f>H234/G234*100</f>
        <v>100</v>
      </c>
      <c r="J234" s="332">
        <v>0</v>
      </c>
      <c r="K234" s="18"/>
      <c r="L234" s="18"/>
      <c r="M234" s="18"/>
      <c r="N234" s="18"/>
    </row>
    <row r="235" spans="1:14" s="17" customFormat="1" ht="12.75" customHeight="1">
      <c r="A235" s="378"/>
      <c r="B235" s="378"/>
      <c r="C235" s="378"/>
      <c r="D235" s="378"/>
      <c r="E235" s="292"/>
      <c r="F235" s="292"/>
      <c r="G235" s="292"/>
      <c r="H235" s="196"/>
      <c r="I235" s="453"/>
      <c r="J235" s="453"/>
      <c r="K235" s="18"/>
      <c r="L235" s="18"/>
      <c r="M235" s="18"/>
      <c r="N235" s="18"/>
    </row>
    <row r="236" spans="1:14" s="17" customFormat="1" ht="12.75" customHeight="1">
      <c r="A236" s="378"/>
      <c r="B236" s="378"/>
      <c r="C236" s="378"/>
      <c r="D236" s="378"/>
      <c r="E236" s="292"/>
      <c r="F236" s="292"/>
      <c r="G236" s="292"/>
      <c r="H236" s="196"/>
      <c r="I236" s="453"/>
      <c r="J236" s="453"/>
      <c r="K236" s="18"/>
      <c r="L236" s="18"/>
      <c r="M236" s="18"/>
      <c r="N236" s="18"/>
    </row>
    <row r="237" spans="1:14" s="17" customFormat="1" ht="12.75" customHeight="1">
      <c r="A237" s="378"/>
      <c r="B237" s="378"/>
      <c r="C237" s="378"/>
      <c r="D237" s="378"/>
      <c r="E237" s="292"/>
      <c r="F237" s="475"/>
      <c r="G237" s="475"/>
      <c r="H237" s="453"/>
      <c r="I237" s="453"/>
      <c r="J237" s="453"/>
      <c r="K237" s="18"/>
      <c r="L237" s="18"/>
      <c r="M237" s="18"/>
      <c r="N237" s="18"/>
    </row>
    <row r="238" spans="1:14" s="17" customFormat="1" ht="12.75" customHeight="1">
      <c r="A238" s="378"/>
      <c r="B238" s="378"/>
      <c r="C238" s="378"/>
      <c r="D238" s="378"/>
      <c r="E238" s="292"/>
      <c r="F238" s="292"/>
      <c r="G238" s="292"/>
      <c r="H238" s="454"/>
      <c r="I238" s="453"/>
      <c r="J238" s="453"/>
      <c r="K238" s="18"/>
      <c r="L238" s="18"/>
      <c r="M238" s="18"/>
      <c r="N238" s="18"/>
    </row>
    <row r="239" spans="1:14" s="17" customFormat="1" ht="12.75" customHeight="1">
      <c r="A239" s="378"/>
      <c r="B239" s="378"/>
      <c r="C239" s="378"/>
      <c r="D239" s="378"/>
      <c r="E239" s="662"/>
      <c r="F239" s="292"/>
      <c r="G239" s="292"/>
      <c r="H239" s="196"/>
      <c r="I239" s="453"/>
      <c r="J239" s="453"/>
      <c r="K239" s="18"/>
      <c r="L239" s="18"/>
      <c r="M239" s="18"/>
      <c r="N239" s="18"/>
    </row>
    <row r="240" spans="1:14" s="17" customFormat="1" ht="12.75" customHeight="1">
      <c r="A240" s="378"/>
      <c r="B240" s="378"/>
      <c r="C240" s="378"/>
      <c r="D240" s="378"/>
      <c r="E240" s="662"/>
      <c r="F240" s="292"/>
      <c r="G240" s="292"/>
      <c r="H240" s="196"/>
      <c r="I240" s="453"/>
      <c r="J240" s="453"/>
      <c r="K240" s="18"/>
      <c r="L240" s="18"/>
      <c r="M240" s="18"/>
      <c r="N240" s="18"/>
    </row>
    <row r="241" spans="1:14" s="17" customFormat="1" ht="12.75" customHeight="1">
      <c r="A241" s="378"/>
      <c r="B241" s="378"/>
      <c r="C241" s="378"/>
      <c r="D241" s="378"/>
      <c r="E241" s="662"/>
      <c r="F241" s="292"/>
      <c r="G241" s="292"/>
      <c r="H241" s="196"/>
      <c r="I241" s="453"/>
      <c r="J241" s="453"/>
      <c r="K241" s="18"/>
      <c r="L241" s="18"/>
      <c r="M241" s="18"/>
      <c r="N241" s="18"/>
    </row>
    <row r="242" spans="1:14" s="17" customFormat="1" ht="12.75" customHeight="1">
      <c r="A242" s="378"/>
      <c r="B242" s="378"/>
      <c r="C242" s="378"/>
      <c r="D242" s="378"/>
      <c r="E242" s="292"/>
      <c r="F242" s="292"/>
      <c r="G242" s="292"/>
      <c r="H242" s="196"/>
      <c r="I242" s="453"/>
      <c r="J242" s="453"/>
      <c r="K242" s="18"/>
      <c r="L242" s="18"/>
      <c r="M242" s="18"/>
      <c r="N242" s="18"/>
    </row>
    <row r="243" spans="1:14" s="17" customFormat="1" ht="12.75" customHeight="1">
      <c r="A243" s="378"/>
      <c r="B243" s="378"/>
      <c r="C243" s="378"/>
      <c r="D243" s="378"/>
      <c r="E243" s="292"/>
      <c r="F243" s="292"/>
      <c r="G243" s="292"/>
      <c r="H243" s="196"/>
      <c r="I243" s="453"/>
      <c r="J243" s="453"/>
      <c r="K243" s="18"/>
      <c r="L243" s="18"/>
      <c r="M243" s="18"/>
      <c r="N243" s="18"/>
    </row>
    <row r="244" spans="1:14" s="17" customFormat="1" ht="12.75" customHeight="1">
      <c r="A244" s="378"/>
      <c r="B244" s="378"/>
      <c r="C244" s="378"/>
      <c r="D244" s="378"/>
      <c r="E244" s="292" t="s">
        <v>495</v>
      </c>
      <c r="F244" s="292"/>
      <c r="G244" s="292"/>
      <c r="H244" s="196"/>
      <c r="I244" s="453"/>
      <c r="J244" s="453"/>
      <c r="K244" s="18"/>
      <c r="L244" s="18"/>
      <c r="M244" s="18"/>
      <c r="N244" s="18"/>
    </row>
    <row r="245" spans="1:14" s="17" customFormat="1" ht="12.75" customHeight="1">
      <c r="A245" s="378"/>
      <c r="B245" s="378"/>
      <c r="C245" s="378"/>
      <c r="D245" s="378"/>
      <c r="E245" s="292"/>
      <c r="F245" s="292"/>
      <c r="G245" s="292"/>
      <c r="H245" s="196"/>
      <c r="I245" s="453"/>
      <c r="J245" s="453"/>
      <c r="K245" s="18"/>
      <c r="L245" s="18"/>
      <c r="M245" s="18"/>
      <c r="N245" s="18"/>
    </row>
    <row r="246" spans="1:14" s="2" customFormat="1" ht="12.75" customHeight="1">
      <c r="A246" s="59"/>
      <c r="B246" s="59"/>
      <c r="C246" s="59"/>
      <c r="D246" s="59"/>
      <c r="E246" s="277"/>
      <c r="F246" s="458"/>
      <c r="G246" s="338" t="s">
        <v>93</v>
      </c>
      <c r="H246" s="204"/>
      <c r="I246" s="307"/>
      <c r="J246" s="459"/>
      <c r="K246" s="3"/>
      <c r="L246" s="3"/>
      <c r="M246" s="3"/>
      <c r="N246" s="3"/>
    </row>
    <row r="247" spans="1:14" s="2" customFormat="1" ht="12.75" customHeight="1">
      <c r="A247" s="59"/>
      <c r="B247" s="59"/>
      <c r="C247" s="59"/>
      <c r="D247" s="59"/>
      <c r="E247" s="277"/>
      <c r="F247" s="458"/>
      <c r="G247" s="338" t="s">
        <v>1</v>
      </c>
      <c r="H247" s="204"/>
      <c r="I247" s="307"/>
      <c r="J247" s="459"/>
      <c r="K247" s="3"/>
      <c r="L247" s="3"/>
      <c r="M247" s="3"/>
      <c r="N247" s="3"/>
    </row>
    <row r="248" spans="1:14" s="2" customFormat="1" ht="12.75" customHeight="1">
      <c r="A248" s="59"/>
      <c r="B248" s="59"/>
      <c r="C248" s="59"/>
      <c r="D248" s="59"/>
      <c r="E248" s="277"/>
      <c r="F248" s="458"/>
      <c r="G248" s="447" t="s">
        <v>464</v>
      </c>
      <c r="H248" s="204"/>
      <c r="I248" s="307"/>
      <c r="J248" s="459"/>
      <c r="K248" s="3"/>
      <c r="L248" s="3"/>
      <c r="M248" s="3"/>
      <c r="N248" s="3"/>
    </row>
    <row r="249" spans="1:14" s="2" customFormat="1" ht="12.75" customHeight="1">
      <c r="A249" s="59"/>
      <c r="B249" s="59"/>
      <c r="C249" s="60" t="s">
        <v>234</v>
      </c>
      <c r="D249" s="60"/>
      <c r="E249" s="460"/>
      <c r="F249" s="461"/>
      <c r="G249" s="338"/>
      <c r="H249" s="204"/>
      <c r="I249" s="307"/>
      <c r="J249" s="459"/>
      <c r="K249" s="3"/>
      <c r="L249" s="3"/>
      <c r="M249" s="3"/>
      <c r="N249" s="3"/>
    </row>
    <row r="250" spans="1:10" ht="12.75" customHeight="1">
      <c r="A250" s="59"/>
      <c r="B250" s="59"/>
      <c r="C250" s="60"/>
      <c r="D250" s="60" t="s">
        <v>245</v>
      </c>
      <c r="E250" s="462"/>
      <c r="F250" s="460"/>
      <c r="G250" s="277"/>
      <c r="H250" s="204"/>
      <c r="I250" s="307"/>
      <c r="J250" s="459"/>
    </row>
    <row r="251" spans="1:16" ht="12.75" customHeight="1">
      <c r="A251" s="340"/>
      <c r="B251" s="341"/>
      <c r="C251" s="340"/>
      <c r="D251" s="342"/>
      <c r="E251" s="65" t="s">
        <v>3</v>
      </c>
      <c r="F251" s="343" t="s">
        <v>97</v>
      </c>
      <c r="G251" s="344" t="s">
        <v>98</v>
      </c>
      <c r="H251" s="65" t="s">
        <v>3</v>
      </c>
      <c r="I251" s="345" t="s">
        <v>273</v>
      </c>
      <c r="J251" s="346"/>
      <c r="K251" s="5"/>
      <c r="L251" s="5"/>
      <c r="M251" s="5"/>
      <c r="N251" s="20"/>
      <c r="O251" s="1"/>
      <c r="P251" s="1"/>
    </row>
    <row r="252" spans="1:16" ht="12.75" customHeight="1">
      <c r="A252" s="347" t="s">
        <v>94</v>
      </c>
      <c r="B252" s="211" t="s">
        <v>95</v>
      </c>
      <c r="C252" s="347" t="s">
        <v>4</v>
      </c>
      <c r="D252" s="348" t="s">
        <v>96</v>
      </c>
      <c r="E252" s="69" t="s">
        <v>357</v>
      </c>
      <c r="F252" s="349" t="s">
        <v>99</v>
      </c>
      <c r="G252" s="350" t="s">
        <v>100</v>
      </c>
      <c r="H252" s="69" t="s">
        <v>407</v>
      </c>
      <c r="I252" s="351"/>
      <c r="J252" s="352"/>
      <c r="K252" s="5"/>
      <c r="L252" s="5"/>
      <c r="M252" s="5"/>
      <c r="N252" s="20"/>
      <c r="O252" s="1"/>
      <c r="P252" s="1"/>
    </row>
    <row r="253" spans="1:16" ht="12.75" customHeight="1">
      <c r="A253" s="353"/>
      <c r="B253" s="354"/>
      <c r="C253" s="353"/>
      <c r="D253" s="355"/>
      <c r="E253" s="73"/>
      <c r="F253" s="356" t="s">
        <v>407</v>
      </c>
      <c r="G253" s="357" t="s">
        <v>101</v>
      </c>
      <c r="H253" s="73"/>
      <c r="I253" s="358" t="s">
        <v>102</v>
      </c>
      <c r="J253" s="359" t="s">
        <v>103</v>
      </c>
      <c r="K253" s="5"/>
      <c r="L253" s="5"/>
      <c r="M253" s="5"/>
      <c r="N253" s="20"/>
      <c r="O253" s="1"/>
      <c r="P253" s="1"/>
    </row>
    <row r="254" spans="1:16" ht="12.75" customHeight="1">
      <c r="A254" s="75">
        <v>1</v>
      </c>
      <c r="B254" s="75">
        <v>2</v>
      </c>
      <c r="C254" s="75">
        <v>3</v>
      </c>
      <c r="D254" s="75">
        <v>4</v>
      </c>
      <c r="E254" s="360">
        <v>5</v>
      </c>
      <c r="F254" s="360">
        <v>6</v>
      </c>
      <c r="G254" s="360">
        <v>7</v>
      </c>
      <c r="H254" s="361">
        <v>8</v>
      </c>
      <c r="I254" s="362">
        <v>9</v>
      </c>
      <c r="J254" s="363">
        <v>10</v>
      </c>
      <c r="K254" s="5"/>
      <c r="L254" s="5"/>
      <c r="M254" s="5"/>
      <c r="N254" s="20"/>
      <c r="O254" s="1"/>
      <c r="P254" s="1"/>
    </row>
    <row r="255" spans="1:16" ht="12.75" customHeight="1">
      <c r="A255" s="134">
        <v>855</v>
      </c>
      <c r="B255" s="134"/>
      <c r="C255" s="134"/>
      <c r="D255" s="134" t="s">
        <v>378</v>
      </c>
      <c r="E255" s="118">
        <f>E256</f>
        <v>33804.83</v>
      </c>
      <c r="F255" s="117">
        <f>F256+F261</f>
        <v>35736</v>
      </c>
      <c r="G255" s="117">
        <f aca="true" t="shared" si="16" ref="F255:H256">G256</f>
        <v>37776</v>
      </c>
      <c r="H255" s="118">
        <f t="shared" si="16"/>
        <v>35526.81</v>
      </c>
      <c r="I255" s="232">
        <f>H255/G255*100</f>
        <v>94.04598157560355</v>
      </c>
      <c r="J255" s="232">
        <v>0</v>
      </c>
      <c r="K255" s="10"/>
      <c r="L255" s="10"/>
      <c r="M255" s="10"/>
      <c r="N255" s="1"/>
      <c r="O255" s="1"/>
      <c r="P255" s="1"/>
    </row>
    <row r="256" spans="1:16" ht="12.75" customHeight="1">
      <c r="A256" s="184"/>
      <c r="B256" s="175">
        <v>85508</v>
      </c>
      <c r="C256" s="177"/>
      <c r="D256" s="177" t="s">
        <v>350</v>
      </c>
      <c r="E256" s="103">
        <f>E257</f>
        <v>33804.83</v>
      </c>
      <c r="F256" s="229">
        <f t="shared" si="16"/>
        <v>35736</v>
      </c>
      <c r="G256" s="229">
        <f t="shared" si="16"/>
        <v>37776</v>
      </c>
      <c r="H256" s="103">
        <f t="shared" si="16"/>
        <v>35526.81</v>
      </c>
      <c r="I256" s="238">
        <f>H256/G256*100</f>
        <v>94.04598157560355</v>
      </c>
      <c r="J256" s="233">
        <v>0</v>
      </c>
      <c r="K256" s="10"/>
      <c r="L256" s="10"/>
      <c r="M256" s="10"/>
      <c r="N256" s="1"/>
      <c r="O256" s="1"/>
      <c r="P256" s="1"/>
    </row>
    <row r="257" spans="1:16" ht="12.75" customHeight="1">
      <c r="A257" s="184"/>
      <c r="B257" s="184"/>
      <c r="C257" s="96"/>
      <c r="D257" s="124" t="s">
        <v>104</v>
      </c>
      <c r="E257" s="195">
        <f>E260</f>
        <v>33804.83</v>
      </c>
      <c r="F257" s="230">
        <f>F260</f>
        <v>35736</v>
      </c>
      <c r="G257" s="230">
        <f>G260+G261</f>
        <v>37776</v>
      </c>
      <c r="H257" s="195">
        <f>H260</f>
        <v>35526.81</v>
      </c>
      <c r="I257" s="234">
        <f>H257/G257*100</f>
        <v>94.04598157560355</v>
      </c>
      <c r="J257" s="234">
        <v>0</v>
      </c>
      <c r="K257" s="10"/>
      <c r="L257" s="10"/>
      <c r="M257" s="10"/>
      <c r="N257" s="1"/>
      <c r="O257" s="1"/>
      <c r="P257" s="1"/>
    </row>
    <row r="258" spans="1:16" ht="12.75" customHeight="1">
      <c r="A258" s="184"/>
      <c r="B258" s="184"/>
      <c r="C258" s="96">
        <v>2320</v>
      </c>
      <c r="D258" s="97" t="s">
        <v>105</v>
      </c>
      <c r="E258" s="183"/>
      <c r="F258" s="231"/>
      <c r="G258" s="231"/>
      <c r="H258" s="183"/>
      <c r="I258" s="238"/>
      <c r="J258" s="238"/>
      <c r="K258" s="10"/>
      <c r="L258" s="10"/>
      <c r="M258" s="10"/>
      <c r="N258" s="1"/>
      <c r="O258" s="1"/>
      <c r="P258" s="1"/>
    </row>
    <row r="259" spans="1:16" ht="12.75" customHeight="1">
      <c r="A259" s="184"/>
      <c r="B259" s="184"/>
      <c r="C259" s="96"/>
      <c r="D259" s="97" t="s">
        <v>130</v>
      </c>
      <c r="E259" s="183"/>
      <c r="F259" s="231"/>
      <c r="G259" s="231"/>
      <c r="H259" s="183"/>
      <c r="I259" s="238"/>
      <c r="J259" s="238"/>
      <c r="K259" s="10"/>
      <c r="L259" s="10"/>
      <c r="M259" s="10"/>
      <c r="N259" s="1"/>
      <c r="O259" s="1"/>
      <c r="P259" s="1"/>
    </row>
    <row r="260" spans="1:16" ht="12.75" customHeight="1">
      <c r="A260" s="184"/>
      <c r="B260" s="180"/>
      <c r="C260" s="97"/>
      <c r="D260" s="97" t="s">
        <v>106</v>
      </c>
      <c r="E260" s="183">
        <v>33804.83</v>
      </c>
      <c r="F260" s="231">
        <v>35736</v>
      </c>
      <c r="G260" s="231">
        <v>37776</v>
      </c>
      <c r="H260" s="183">
        <v>35526.81</v>
      </c>
      <c r="I260" s="238">
        <f>H260/G260*100</f>
        <v>94.04598157560355</v>
      </c>
      <c r="J260" s="238">
        <v>0</v>
      </c>
      <c r="K260" s="10"/>
      <c r="L260" s="10"/>
      <c r="M260" s="10"/>
      <c r="N260" s="1"/>
      <c r="O260" s="1"/>
      <c r="P260" s="1"/>
    </row>
    <row r="261" spans="1:16" ht="12.75" customHeight="1">
      <c r="A261" s="184"/>
      <c r="B261" s="185">
        <v>85510</v>
      </c>
      <c r="C261" s="177"/>
      <c r="D261" s="177" t="s">
        <v>392</v>
      </c>
      <c r="E261" s="103">
        <v>0</v>
      </c>
      <c r="F261" s="229"/>
      <c r="G261" s="229">
        <f>G265</f>
        <v>0</v>
      </c>
      <c r="H261" s="103">
        <v>0</v>
      </c>
      <c r="I261" s="233">
        <v>0</v>
      </c>
      <c r="J261" s="233">
        <v>0</v>
      </c>
      <c r="K261" s="10"/>
      <c r="L261" s="10"/>
      <c r="M261" s="10"/>
      <c r="N261" s="1"/>
      <c r="O261" s="1"/>
      <c r="P261" s="1"/>
    </row>
    <row r="262" spans="1:16" ht="12.75" customHeight="1">
      <c r="A262" s="88"/>
      <c r="B262" s="95"/>
      <c r="C262" s="96"/>
      <c r="D262" s="124" t="s">
        <v>104</v>
      </c>
      <c r="E262" s="100"/>
      <c r="F262" s="99"/>
      <c r="G262" s="99"/>
      <c r="H262" s="100"/>
      <c r="I262" s="242"/>
      <c r="J262" s="242"/>
      <c r="K262" s="10"/>
      <c r="L262" s="10"/>
      <c r="M262" s="10"/>
      <c r="N262" s="1"/>
      <c r="O262" s="1"/>
      <c r="P262" s="1"/>
    </row>
    <row r="263" spans="1:16" ht="12.75" customHeight="1">
      <c r="A263" s="88"/>
      <c r="B263" s="95"/>
      <c r="C263" s="96">
        <v>2320</v>
      </c>
      <c r="D263" s="97" t="s">
        <v>105</v>
      </c>
      <c r="E263" s="100"/>
      <c r="F263" s="99"/>
      <c r="G263" s="99"/>
      <c r="H263" s="100"/>
      <c r="I263" s="242"/>
      <c r="J263" s="242"/>
      <c r="K263" s="10"/>
      <c r="L263" s="10"/>
      <c r="M263" s="10"/>
      <c r="N263" s="1"/>
      <c r="O263" s="1"/>
      <c r="P263" s="1"/>
    </row>
    <row r="264" spans="1:16" ht="12.75" customHeight="1">
      <c r="A264" s="88"/>
      <c r="B264" s="95"/>
      <c r="C264" s="96"/>
      <c r="D264" s="97" t="s">
        <v>130</v>
      </c>
      <c r="E264" s="100"/>
      <c r="F264" s="99"/>
      <c r="G264" s="99"/>
      <c r="H264" s="100"/>
      <c r="I264" s="242"/>
      <c r="J264" s="242"/>
      <c r="K264" s="10"/>
      <c r="L264" s="10"/>
      <c r="M264" s="10"/>
      <c r="N264" s="1"/>
      <c r="O264" s="1"/>
      <c r="P264" s="1"/>
    </row>
    <row r="265" spans="1:16" ht="12.75" customHeight="1">
      <c r="A265" s="88"/>
      <c r="B265" s="95"/>
      <c r="C265" s="97"/>
      <c r="D265" s="97" t="s">
        <v>106</v>
      </c>
      <c r="E265" s="100">
        <v>0</v>
      </c>
      <c r="F265" s="99"/>
      <c r="G265" s="99"/>
      <c r="H265" s="100">
        <v>0</v>
      </c>
      <c r="I265" s="242">
        <v>0</v>
      </c>
      <c r="J265" s="242">
        <v>0</v>
      </c>
      <c r="K265" s="10"/>
      <c r="L265" s="10"/>
      <c r="M265" s="10"/>
      <c r="N265" s="1"/>
      <c r="O265" s="1"/>
      <c r="P265" s="1"/>
    </row>
    <row r="266" spans="1:16" ht="12.75" customHeight="1">
      <c r="A266" s="134">
        <v>921</v>
      </c>
      <c r="B266" s="114"/>
      <c r="C266" s="134"/>
      <c r="D266" s="134" t="s">
        <v>110</v>
      </c>
      <c r="E266" s="117">
        <f>E267</f>
        <v>18270</v>
      </c>
      <c r="F266" s="117">
        <f>F267</f>
        <v>18600</v>
      </c>
      <c r="G266" s="117">
        <f>G267</f>
        <v>18600</v>
      </c>
      <c r="H266" s="117">
        <f>H267</f>
        <v>18600</v>
      </c>
      <c r="I266" s="463">
        <v>0</v>
      </c>
      <c r="J266" s="232">
        <f>H266/E266*100</f>
        <v>101.80623973727423</v>
      </c>
      <c r="K266" s="10"/>
      <c r="L266" s="10"/>
      <c r="M266" s="10"/>
      <c r="N266" s="1"/>
      <c r="O266" s="1"/>
      <c r="P266" s="1"/>
    </row>
    <row r="267" spans="1:16" ht="12.75" customHeight="1">
      <c r="A267" s="372"/>
      <c r="B267" s="175">
        <v>92116</v>
      </c>
      <c r="C267" s="176"/>
      <c r="D267" s="177" t="s">
        <v>115</v>
      </c>
      <c r="E267" s="229">
        <f>E270</f>
        <v>18270</v>
      </c>
      <c r="F267" s="229">
        <f>F270</f>
        <v>18600</v>
      </c>
      <c r="G267" s="229">
        <f>G270</f>
        <v>18600</v>
      </c>
      <c r="H267" s="229">
        <f>H270</f>
        <v>18600</v>
      </c>
      <c r="I267" s="464">
        <v>0</v>
      </c>
      <c r="J267" s="227">
        <f>H267/E267*100</f>
        <v>101.80623973727423</v>
      </c>
      <c r="K267" s="10"/>
      <c r="L267" s="10"/>
      <c r="M267" s="10"/>
      <c r="N267" s="1"/>
      <c r="O267" s="1"/>
      <c r="P267" s="1"/>
    </row>
    <row r="268" spans="1:16" ht="12.75" customHeight="1">
      <c r="A268" s="141"/>
      <c r="B268" s="88"/>
      <c r="C268" s="96">
        <v>2310</v>
      </c>
      <c r="D268" s="97" t="s">
        <v>111</v>
      </c>
      <c r="E268" s="99"/>
      <c r="F268" s="99"/>
      <c r="G268" s="99"/>
      <c r="H268" s="99"/>
      <c r="I268" s="465"/>
      <c r="J268" s="227"/>
      <c r="K268" s="10"/>
      <c r="L268" s="10"/>
      <c r="M268" s="10"/>
      <c r="N268" s="1"/>
      <c r="O268" s="1"/>
      <c r="P268" s="1"/>
    </row>
    <row r="269" spans="1:16" ht="12.75" customHeight="1">
      <c r="A269" s="141"/>
      <c r="B269" s="88"/>
      <c r="C269" s="96"/>
      <c r="D269" s="97" t="s">
        <v>112</v>
      </c>
      <c r="E269" s="99"/>
      <c r="F269" s="99"/>
      <c r="G269" s="99"/>
      <c r="H269" s="99"/>
      <c r="I269" s="465"/>
      <c r="J269" s="227"/>
      <c r="K269" s="10"/>
      <c r="L269" s="10"/>
      <c r="M269" s="10"/>
      <c r="N269" s="1"/>
      <c r="O269" s="1"/>
      <c r="P269" s="1"/>
    </row>
    <row r="270" spans="1:16" ht="12.75" customHeight="1">
      <c r="A270" s="141"/>
      <c r="B270" s="88"/>
      <c r="C270" s="96"/>
      <c r="D270" s="97" t="s">
        <v>113</v>
      </c>
      <c r="E270" s="99">
        <v>18270</v>
      </c>
      <c r="F270" s="99">
        <v>18600</v>
      </c>
      <c r="G270" s="99">
        <v>18600</v>
      </c>
      <c r="H270" s="99">
        <v>18600</v>
      </c>
      <c r="I270" s="465">
        <v>0</v>
      </c>
      <c r="J270" s="227">
        <f>H270/E270*100</f>
        <v>101.80623973727423</v>
      </c>
      <c r="K270" s="10"/>
      <c r="L270" s="10"/>
      <c r="M270" s="10"/>
      <c r="N270" s="1"/>
      <c r="O270" s="1"/>
      <c r="P270" s="1"/>
    </row>
    <row r="271" spans="1:10" ht="12.75" customHeight="1">
      <c r="A271" s="466"/>
      <c r="B271" s="134"/>
      <c r="C271" s="120"/>
      <c r="D271" s="333" t="s">
        <v>91</v>
      </c>
      <c r="E271" s="275">
        <f>E266+E255</f>
        <v>52074.83</v>
      </c>
      <c r="F271" s="117">
        <f>F266+F255</f>
        <v>54336</v>
      </c>
      <c r="G271" s="117">
        <f>G266+G255</f>
        <v>56376</v>
      </c>
      <c r="H271" s="275">
        <f>H266+H255</f>
        <v>54126.81</v>
      </c>
      <c r="I271" s="463">
        <f>H271/G271*100</f>
        <v>96.0103767560664</v>
      </c>
      <c r="J271" s="232">
        <f>H271/E271*100</f>
        <v>103.9404449328015</v>
      </c>
    </row>
    <row r="272" spans="1:10" ht="12.75" customHeight="1">
      <c r="A272" s="59"/>
      <c r="B272" s="59"/>
      <c r="C272" s="59"/>
      <c r="D272" s="59"/>
      <c r="E272" s="203"/>
      <c r="F272" s="203"/>
      <c r="G272" s="203"/>
      <c r="H272" s="59"/>
      <c r="I272" s="448"/>
      <c r="J272" s="448"/>
    </row>
    <row r="273" spans="1:10" ht="12.75" customHeight="1">
      <c r="A273" s="59"/>
      <c r="B273" s="59"/>
      <c r="C273" s="59"/>
      <c r="D273" s="59"/>
      <c r="E273" s="204"/>
      <c r="F273" s="203"/>
      <c r="G273" s="203"/>
      <c r="H273" s="59"/>
      <c r="I273" s="448"/>
      <c r="J273" s="448"/>
    </row>
    <row r="274" spans="1:10" ht="12.75" customHeight="1">
      <c r="A274" s="59"/>
      <c r="B274" s="59"/>
      <c r="C274" s="59"/>
      <c r="D274" s="59"/>
      <c r="E274" s="204"/>
      <c r="F274" s="203"/>
      <c r="G274" s="203"/>
      <c r="H274" s="59"/>
      <c r="I274" s="448"/>
      <c r="J274" s="448"/>
    </row>
    <row r="275" spans="1:10" ht="12.75" customHeight="1">
      <c r="A275" s="59"/>
      <c r="B275" s="59"/>
      <c r="C275" s="59"/>
      <c r="D275" s="59"/>
      <c r="E275" s="204"/>
      <c r="F275" s="203"/>
      <c r="G275" s="203"/>
      <c r="H275" s="59"/>
      <c r="I275" s="448"/>
      <c r="J275" s="448"/>
    </row>
    <row r="276" spans="1:10" ht="12.75" customHeight="1">
      <c r="A276" s="59"/>
      <c r="B276" s="59"/>
      <c r="C276" s="59"/>
      <c r="D276" s="59"/>
      <c r="E276" s="204"/>
      <c r="F276" s="203"/>
      <c r="G276" s="203"/>
      <c r="H276" s="59"/>
      <c r="I276" s="448"/>
      <c r="J276" s="448"/>
    </row>
    <row r="277" spans="1:10" ht="12.75" customHeight="1">
      <c r="A277" s="59"/>
      <c r="B277" s="59"/>
      <c r="C277" s="59"/>
      <c r="D277" s="59"/>
      <c r="E277" s="204"/>
      <c r="F277" s="203"/>
      <c r="G277" s="203"/>
      <c r="H277" s="59"/>
      <c r="I277" s="448"/>
      <c r="J277" s="448"/>
    </row>
    <row r="278" spans="1:10" ht="12.75" customHeight="1">
      <c r="A278" s="59"/>
      <c r="B278" s="61"/>
      <c r="C278" s="60" t="s">
        <v>234</v>
      </c>
      <c r="D278" s="60"/>
      <c r="E278" s="460"/>
      <c r="F278" s="461"/>
      <c r="G278" s="338"/>
      <c r="H278" s="204"/>
      <c r="I278" s="448"/>
      <c r="J278" s="448"/>
    </row>
    <row r="279" spans="1:14" s="2" customFormat="1" ht="12.75" customHeight="1">
      <c r="A279" s="59"/>
      <c r="B279" s="60"/>
      <c r="C279" s="60"/>
      <c r="D279" s="60" t="s">
        <v>235</v>
      </c>
      <c r="E279" s="462"/>
      <c r="F279" s="460"/>
      <c r="G279" s="277"/>
      <c r="H279" s="59"/>
      <c r="I279" s="448"/>
      <c r="J279" s="448"/>
      <c r="K279" s="3"/>
      <c r="L279" s="3"/>
      <c r="M279" s="3"/>
      <c r="N279" s="3"/>
    </row>
    <row r="280" spans="1:10" ht="12.75" customHeight="1">
      <c r="A280" s="340"/>
      <c r="B280" s="341"/>
      <c r="C280" s="340"/>
      <c r="D280" s="342"/>
      <c r="E280" s="65" t="s">
        <v>3</v>
      </c>
      <c r="F280" s="343" t="s">
        <v>97</v>
      </c>
      <c r="G280" s="344" t="s">
        <v>98</v>
      </c>
      <c r="H280" s="65" t="s">
        <v>3</v>
      </c>
      <c r="I280" s="345" t="s">
        <v>273</v>
      </c>
      <c r="J280" s="346"/>
    </row>
    <row r="281" spans="1:10" ht="12.75" customHeight="1">
      <c r="A281" s="347" t="s">
        <v>94</v>
      </c>
      <c r="B281" s="211" t="s">
        <v>95</v>
      </c>
      <c r="C281" s="347" t="s">
        <v>4</v>
      </c>
      <c r="D281" s="348" t="s">
        <v>96</v>
      </c>
      <c r="E281" s="69" t="s">
        <v>357</v>
      </c>
      <c r="F281" s="349" t="s">
        <v>99</v>
      </c>
      <c r="G281" s="350" t="s">
        <v>100</v>
      </c>
      <c r="H281" s="69" t="s">
        <v>407</v>
      </c>
      <c r="I281" s="351"/>
      <c r="J281" s="352"/>
    </row>
    <row r="282" spans="1:10" ht="12.75" customHeight="1">
      <c r="A282" s="353"/>
      <c r="B282" s="354"/>
      <c r="C282" s="353"/>
      <c r="D282" s="355"/>
      <c r="E282" s="73"/>
      <c r="F282" s="356" t="s">
        <v>407</v>
      </c>
      <c r="G282" s="357" t="s">
        <v>101</v>
      </c>
      <c r="H282" s="73"/>
      <c r="I282" s="358" t="s">
        <v>102</v>
      </c>
      <c r="J282" s="359" t="s">
        <v>103</v>
      </c>
    </row>
    <row r="283" spans="1:10" ht="12.75" customHeight="1">
      <c r="A283" s="75">
        <v>1</v>
      </c>
      <c r="B283" s="75">
        <v>2</v>
      </c>
      <c r="C283" s="75">
        <v>3</v>
      </c>
      <c r="D283" s="75">
        <v>4</v>
      </c>
      <c r="E283" s="360">
        <v>5</v>
      </c>
      <c r="F283" s="360">
        <v>6</v>
      </c>
      <c r="G283" s="360">
        <v>7</v>
      </c>
      <c r="H283" s="361">
        <v>8</v>
      </c>
      <c r="I283" s="362">
        <v>9</v>
      </c>
      <c r="J283" s="363">
        <v>10</v>
      </c>
    </row>
    <row r="284" spans="1:10" ht="12.75" customHeight="1">
      <c r="A284" s="137">
        <v>750</v>
      </c>
      <c r="B284" s="114"/>
      <c r="C284" s="120"/>
      <c r="D284" s="134" t="s">
        <v>38</v>
      </c>
      <c r="E284" s="117">
        <f>E287</f>
        <v>0</v>
      </c>
      <c r="F284" s="117">
        <f>F285</f>
        <v>500</v>
      </c>
      <c r="G284" s="117">
        <f>G287</f>
        <v>0</v>
      </c>
      <c r="H284" s="275">
        <f>H287</f>
        <v>0</v>
      </c>
      <c r="I284" s="232">
        <v>0</v>
      </c>
      <c r="J284" s="232">
        <v>0</v>
      </c>
    </row>
    <row r="285" spans="1:16" ht="12.75" customHeight="1">
      <c r="A285" s="366"/>
      <c r="B285" s="123">
        <v>75045</v>
      </c>
      <c r="C285" s="90"/>
      <c r="D285" s="91" t="s">
        <v>197</v>
      </c>
      <c r="E285" s="93">
        <v>0</v>
      </c>
      <c r="F285" s="93">
        <f>F286</f>
        <v>500</v>
      </c>
      <c r="G285" s="93">
        <v>0</v>
      </c>
      <c r="H285" s="467">
        <v>0</v>
      </c>
      <c r="I285" s="464">
        <v>0</v>
      </c>
      <c r="J285" s="227">
        <v>0</v>
      </c>
      <c r="K285" s="5"/>
      <c r="L285" s="5"/>
      <c r="M285" s="5"/>
      <c r="N285" s="20"/>
      <c r="O285" s="1"/>
      <c r="P285" s="1"/>
    </row>
    <row r="286" spans="1:16" ht="12.75" customHeight="1">
      <c r="A286" s="141"/>
      <c r="B286" s="129"/>
      <c r="C286" s="96">
        <v>4280</v>
      </c>
      <c r="D286" s="97" t="s">
        <v>187</v>
      </c>
      <c r="E286" s="468">
        <v>0</v>
      </c>
      <c r="F286" s="99">
        <v>500</v>
      </c>
      <c r="G286" s="99">
        <v>0</v>
      </c>
      <c r="H286" s="468">
        <v>0</v>
      </c>
      <c r="I286" s="242">
        <v>0</v>
      </c>
      <c r="J286" s="242">
        <v>0</v>
      </c>
      <c r="K286" s="5"/>
      <c r="L286" s="5"/>
      <c r="M286" s="5"/>
      <c r="N286" s="20"/>
      <c r="O286" s="1"/>
      <c r="P286" s="1"/>
    </row>
    <row r="287" spans="1:16" ht="12.75" customHeight="1">
      <c r="A287" s="179"/>
      <c r="B287" s="184">
        <v>75095</v>
      </c>
      <c r="C287" s="176"/>
      <c r="D287" s="177" t="s">
        <v>157</v>
      </c>
      <c r="E287" s="103">
        <f>SUM(E288:E290)</f>
        <v>0</v>
      </c>
      <c r="F287" s="229">
        <v>0</v>
      </c>
      <c r="G287" s="229">
        <f>G288+G289+G290</f>
        <v>0</v>
      </c>
      <c r="H287" s="103">
        <f>H288+H289+H290</f>
        <v>0</v>
      </c>
      <c r="I287" s="469">
        <v>0</v>
      </c>
      <c r="J287" s="233">
        <v>0</v>
      </c>
      <c r="K287" s="5"/>
      <c r="L287" s="5"/>
      <c r="M287" s="5"/>
      <c r="N287" s="20"/>
      <c r="O287" s="1"/>
      <c r="P287" s="1"/>
    </row>
    <row r="288" spans="1:10" ht="12.75" customHeight="1">
      <c r="A288" s="375"/>
      <c r="B288" s="184"/>
      <c r="C288" s="377">
        <v>4210</v>
      </c>
      <c r="D288" s="376" t="s">
        <v>242</v>
      </c>
      <c r="E288" s="183"/>
      <c r="F288" s="231">
        <v>0</v>
      </c>
      <c r="G288" s="231">
        <v>0</v>
      </c>
      <c r="H288" s="183">
        <v>0</v>
      </c>
      <c r="I288" s="470">
        <v>0</v>
      </c>
      <c r="J288" s="238">
        <v>0</v>
      </c>
    </row>
    <row r="289" spans="1:10" ht="12.75" customHeight="1">
      <c r="A289" s="375"/>
      <c r="B289" s="184"/>
      <c r="C289" s="377">
        <v>4700</v>
      </c>
      <c r="D289" s="97" t="s">
        <v>136</v>
      </c>
      <c r="E289" s="183"/>
      <c r="F289" s="231">
        <v>0</v>
      </c>
      <c r="G289" s="231">
        <v>0</v>
      </c>
      <c r="H289" s="183">
        <v>0</v>
      </c>
      <c r="I289" s="470">
        <v>0</v>
      </c>
      <c r="J289" s="238">
        <v>0</v>
      </c>
    </row>
    <row r="290" spans="1:10" ht="12.75" customHeight="1">
      <c r="A290" s="375"/>
      <c r="B290" s="184"/>
      <c r="C290" s="377">
        <v>6060</v>
      </c>
      <c r="D290" s="107" t="s">
        <v>278</v>
      </c>
      <c r="E290" s="183"/>
      <c r="F290" s="231">
        <v>0</v>
      </c>
      <c r="G290" s="231">
        <v>0</v>
      </c>
      <c r="H290" s="183">
        <v>0</v>
      </c>
      <c r="I290" s="470">
        <v>0</v>
      </c>
      <c r="J290" s="238">
        <v>0</v>
      </c>
    </row>
    <row r="291" spans="1:10" ht="12.75" customHeight="1">
      <c r="A291" s="134"/>
      <c r="B291" s="134"/>
      <c r="C291" s="134"/>
      <c r="D291" s="333" t="s">
        <v>91</v>
      </c>
      <c r="E291" s="275">
        <f>E284</f>
        <v>0</v>
      </c>
      <c r="F291" s="117">
        <f>F284</f>
        <v>500</v>
      </c>
      <c r="G291" s="117">
        <f>G284</f>
        <v>0</v>
      </c>
      <c r="H291" s="275">
        <f>H284</f>
        <v>0</v>
      </c>
      <c r="I291" s="471">
        <v>0</v>
      </c>
      <c r="J291" s="471">
        <v>0</v>
      </c>
    </row>
    <row r="292" spans="1:10" ht="12.75" customHeight="1">
      <c r="A292" s="403"/>
      <c r="B292" s="403"/>
      <c r="C292" s="403"/>
      <c r="D292" s="472"/>
      <c r="E292" s="474"/>
      <c r="F292" s="473"/>
      <c r="G292" s="473"/>
      <c r="H292" s="474"/>
      <c r="I292" s="661"/>
      <c r="J292" s="661"/>
    </row>
    <row r="293" spans="1:10" ht="12.75" customHeight="1">
      <c r="A293" s="403"/>
      <c r="B293" s="403"/>
      <c r="C293" s="403"/>
      <c r="D293" s="472"/>
      <c r="E293" s="474"/>
      <c r="F293" s="473"/>
      <c r="G293" s="473"/>
      <c r="H293" s="474"/>
      <c r="I293" s="661"/>
      <c r="J293" s="661"/>
    </row>
    <row r="294" spans="1:10" ht="12.75" customHeight="1">
      <c r="A294" s="403"/>
      <c r="B294" s="403"/>
      <c r="C294" s="403"/>
      <c r="D294" s="472"/>
      <c r="E294" s="474"/>
      <c r="F294" s="473"/>
      <c r="G294" s="473"/>
      <c r="H294" s="474"/>
      <c r="I294" s="661"/>
      <c r="J294" s="661"/>
    </row>
    <row r="295" spans="1:10" ht="12.75" customHeight="1">
      <c r="A295" s="403"/>
      <c r="B295" s="403"/>
      <c r="C295" s="403"/>
      <c r="D295" s="472"/>
      <c r="E295" s="474"/>
      <c r="F295" s="473"/>
      <c r="G295" s="473"/>
      <c r="H295" s="474"/>
      <c r="I295" s="661"/>
      <c r="J295" s="661"/>
    </row>
    <row r="296" spans="1:10" ht="12.75" customHeight="1">
      <c r="A296" s="403"/>
      <c r="B296" s="403"/>
      <c r="C296" s="403"/>
      <c r="D296" s="472"/>
      <c r="E296" s="474"/>
      <c r="F296" s="473"/>
      <c r="G296" s="473"/>
      <c r="H296" s="474"/>
      <c r="I296" s="661"/>
      <c r="J296" s="661"/>
    </row>
    <row r="297" spans="1:10" ht="12.75" customHeight="1">
      <c r="A297" s="403"/>
      <c r="B297" s="403"/>
      <c r="C297" s="403"/>
      <c r="D297" s="472"/>
      <c r="E297" s="474"/>
      <c r="F297" s="473"/>
      <c r="G297" s="473"/>
      <c r="H297" s="474"/>
      <c r="I297" s="661"/>
      <c r="J297" s="661"/>
    </row>
    <row r="298" spans="1:10" ht="12.75" customHeight="1">
      <c r="A298" s="403"/>
      <c r="B298" s="403"/>
      <c r="C298" s="403"/>
      <c r="D298" s="472"/>
      <c r="E298" s="474"/>
      <c r="F298" s="473"/>
      <c r="G298" s="473"/>
      <c r="H298" s="474"/>
      <c r="I298" s="661"/>
      <c r="J298" s="661"/>
    </row>
    <row r="299" spans="1:10" ht="12.75" customHeight="1">
      <c r="A299" s="59"/>
      <c r="B299" s="59"/>
      <c r="C299" s="59"/>
      <c r="D299" s="59"/>
      <c r="E299" s="203"/>
      <c r="F299" s="203"/>
      <c r="G299" s="203"/>
      <c r="H299" s="59"/>
      <c r="I299" s="448"/>
      <c r="J299" s="448"/>
    </row>
    <row r="300" spans="1:10" ht="12.75" customHeight="1">
      <c r="A300" s="59"/>
      <c r="B300" s="59"/>
      <c r="C300" s="59"/>
      <c r="D300" s="59"/>
      <c r="E300" s="203"/>
      <c r="F300" s="203"/>
      <c r="G300" s="203"/>
      <c r="H300" s="59"/>
      <c r="I300" s="448"/>
      <c r="J300" s="448"/>
    </row>
    <row r="301" spans="1:10" ht="12.75" customHeight="1">
      <c r="A301" s="59"/>
      <c r="B301" s="59"/>
      <c r="C301" s="59"/>
      <c r="D301" s="59"/>
      <c r="E301" s="203"/>
      <c r="F301" s="203"/>
      <c r="G301" s="203"/>
      <c r="H301" s="59"/>
      <c r="I301" s="448"/>
      <c r="J301" s="448"/>
    </row>
    <row r="302" spans="1:10" ht="12.75" customHeight="1">
      <c r="A302" s="59"/>
      <c r="B302" s="59"/>
      <c r="C302" s="59"/>
      <c r="D302" s="59"/>
      <c r="E302" s="203"/>
      <c r="F302" s="203"/>
      <c r="G302" s="203"/>
      <c r="H302" s="59"/>
      <c r="I302" s="448"/>
      <c r="J302" s="448"/>
    </row>
    <row r="303" spans="1:10" ht="12.75" customHeight="1">
      <c r="A303" s="59"/>
      <c r="B303" s="59"/>
      <c r="C303" s="59"/>
      <c r="D303" s="59"/>
      <c r="E303" s="203"/>
      <c r="F303" s="203"/>
      <c r="G303" s="203"/>
      <c r="H303" s="59"/>
      <c r="I303" s="448"/>
      <c r="J303" s="448"/>
    </row>
    <row r="304" spans="1:10" ht="12.75" customHeight="1">
      <c r="A304" s="59"/>
      <c r="B304" s="59"/>
      <c r="C304" s="59"/>
      <c r="D304" s="59"/>
      <c r="E304" s="203"/>
      <c r="F304" s="203"/>
      <c r="G304" s="203"/>
      <c r="H304" s="59"/>
      <c r="I304" s="448"/>
      <c r="J304" s="448"/>
    </row>
    <row r="305" spans="1:10" ht="12.75" customHeight="1">
      <c r="A305" s="59"/>
      <c r="B305" s="59"/>
      <c r="C305" s="59"/>
      <c r="D305" s="59"/>
      <c r="E305" s="203" t="s">
        <v>496</v>
      </c>
      <c r="F305" s="203"/>
      <c r="G305" s="203"/>
      <c r="H305" s="59"/>
      <c r="I305" s="448"/>
      <c r="J305" s="448"/>
    </row>
    <row r="306" spans="1:10" ht="12.75" customHeight="1">
      <c r="A306" s="59"/>
      <c r="B306" s="59"/>
      <c r="C306" s="59"/>
      <c r="D306" s="59"/>
      <c r="E306" s="203"/>
      <c r="F306" s="203"/>
      <c r="G306" s="338" t="s">
        <v>307</v>
      </c>
      <c r="H306" s="204"/>
      <c r="I306" s="307"/>
      <c r="J306" s="459"/>
    </row>
    <row r="307" spans="1:10" ht="12.75" customHeight="1">
      <c r="A307" s="59"/>
      <c r="B307" s="59"/>
      <c r="C307" s="59"/>
      <c r="D307" s="59"/>
      <c r="E307" s="203"/>
      <c r="F307" s="203"/>
      <c r="G307" s="338" t="s">
        <v>1</v>
      </c>
      <c r="H307" s="204"/>
      <c r="I307" s="307"/>
      <c r="J307" s="459"/>
    </row>
    <row r="308" spans="1:10" ht="12.75" customHeight="1">
      <c r="A308" s="59"/>
      <c r="B308" s="59"/>
      <c r="C308" s="59"/>
      <c r="D308" s="59"/>
      <c r="E308" s="203"/>
      <c r="F308" s="203"/>
      <c r="G308" s="447" t="s">
        <v>406</v>
      </c>
      <c r="H308" s="204"/>
      <c r="I308" s="307"/>
      <c r="J308" s="459"/>
    </row>
    <row r="309" spans="1:10" ht="12.75" customHeight="1">
      <c r="A309" s="59"/>
      <c r="B309" s="59"/>
      <c r="C309" s="59"/>
      <c r="D309" s="59"/>
      <c r="E309" s="203"/>
      <c r="F309" s="203"/>
      <c r="G309" s="447"/>
      <c r="H309" s="204"/>
      <c r="I309" s="307"/>
      <c r="J309" s="459"/>
    </row>
    <row r="310" spans="1:10" ht="20.25" customHeight="1">
      <c r="A310" s="59"/>
      <c r="B310" s="61"/>
      <c r="C310" s="60"/>
      <c r="D310" s="476" t="s">
        <v>236</v>
      </c>
      <c r="E310" s="477"/>
      <c r="F310" s="477"/>
      <c r="G310" s="477"/>
      <c r="H310" s="379"/>
      <c r="I310" s="379"/>
      <c r="J310" s="448"/>
    </row>
    <row r="311" spans="1:10" ht="12.75" customHeight="1">
      <c r="A311" s="59"/>
      <c r="B311" s="61"/>
      <c r="C311" s="60"/>
      <c r="D311" s="476"/>
      <c r="E311" s="478" t="s">
        <v>468</v>
      </c>
      <c r="F311" s="478"/>
      <c r="G311" s="477"/>
      <c r="H311" s="379"/>
      <c r="I311" s="379"/>
      <c r="J311" s="448"/>
    </row>
    <row r="312" spans="1:10" ht="12.75" customHeight="1">
      <c r="A312" s="59"/>
      <c r="B312" s="61"/>
      <c r="C312" s="60"/>
      <c r="D312" s="476"/>
      <c r="E312" s="478"/>
      <c r="F312" s="478"/>
      <c r="G312" s="477"/>
      <c r="H312" s="379"/>
      <c r="I312" s="379"/>
      <c r="J312" s="448"/>
    </row>
    <row r="313" spans="1:10" ht="12.75" customHeight="1">
      <c r="A313" s="59"/>
      <c r="B313" s="61"/>
      <c r="C313" s="60"/>
      <c r="D313" s="476"/>
      <c r="E313" s="478"/>
      <c r="F313" s="478"/>
      <c r="G313" s="477"/>
      <c r="H313" s="379"/>
      <c r="I313" s="379"/>
      <c r="J313" s="448"/>
    </row>
    <row r="314" spans="1:10" ht="12.75" customHeight="1">
      <c r="A314" s="59"/>
      <c r="B314" s="60"/>
      <c r="C314" s="60"/>
      <c r="D314" s="479"/>
      <c r="E314" s="203"/>
      <c r="F314" s="203"/>
      <c r="G314" s="203"/>
      <c r="H314" s="59"/>
      <c r="I314" s="448"/>
      <c r="J314" s="448"/>
    </row>
    <row r="315" spans="1:10" ht="12.75" customHeight="1">
      <c r="A315" s="479" t="s">
        <v>216</v>
      </c>
      <c r="B315" s="203"/>
      <c r="C315" s="203"/>
      <c r="D315" s="203"/>
      <c r="E315" s="203"/>
      <c r="F315" s="203"/>
      <c r="G315" s="203"/>
      <c r="H315" s="59"/>
      <c r="I315" s="448"/>
      <c r="J315" s="448"/>
    </row>
    <row r="316" spans="1:10" ht="12.75" customHeight="1">
      <c r="A316" s="340"/>
      <c r="B316" s="341"/>
      <c r="C316" s="340"/>
      <c r="D316" s="342"/>
      <c r="E316" s="65" t="s">
        <v>3</v>
      </c>
      <c r="F316" s="343" t="s">
        <v>97</v>
      </c>
      <c r="G316" s="344" t="s">
        <v>98</v>
      </c>
      <c r="H316" s="65" t="s">
        <v>3</v>
      </c>
      <c r="I316" s="345" t="s">
        <v>273</v>
      </c>
      <c r="J316" s="346"/>
    </row>
    <row r="317" spans="1:10" ht="12.75" customHeight="1">
      <c r="A317" s="347" t="s">
        <v>94</v>
      </c>
      <c r="B317" s="211" t="s">
        <v>95</v>
      </c>
      <c r="C317" s="347" t="s">
        <v>4</v>
      </c>
      <c r="D317" s="348" t="s">
        <v>96</v>
      </c>
      <c r="E317" s="69" t="s">
        <v>357</v>
      </c>
      <c r="F317" s="349" t="s">
        <v>99</v>
      </c>
      <c r="G317" s="350" t="s">
        <v>100</v>
      </c>
      <c r="H317" s="69" t="s">
        <v>407</v>
      </c>
      <c r="I317" s="351"/>
      <c r="J317" s="352"/>
    </row>
    <row r="318" spans="1:10" ht="12.75" customHeight="1">
      <c r="A318" s="353"/>
      <c r="B318" s="354"/>
      <c r="C318" s="353"/>
      <c r="D318" s="355"/>
      <c r="E318" s="73"/>
      <c r="F318" s="356" t="s">
        <v>407</v>
      </c>
      <c r="G318" s="357" t="s">
        <v>101</v>
      </c>
      <c r="H318" s="73"/>
      <c r="I318" s="358" t="s">
        <v>102</v>
      </c>
      <c r="J318" s="359" t="s">
        <v>103</v>
      </c>
    </row>
    <row r="319" spans="1:10" ht="12.75" customHeight="1">
      <c r="A319" s="75">
        <v>1</v>
      </c>
      <c r="B319" s="75">
        <v>2</v>
      </c>
      <c r="C319" s="75">
        <v>3</v>
      </c>
      <c r="D319" s="75">
        <v>4</v>
      </c>
      <c r="E319" s="360">
        <v>5</v>
      </c>
      <c r="F319" s="360">
        <v>6</v>
      </c>
      <c r="G319" s="360">
        <v>7</v>
      </c>
      <c r="H319" s="361">
        <v>8</v>
      </c>
      <c r="I319" s="362">
        <v>9</v>
      </c>
      <c r="J319" s="363">
        <v>10</v>
      </c>
    </row>
    <row r="320" spans="1:10" ht="12.75" customHeight="1">
      <c r="A320" s="114">
        <v>801</v>
      </c>
      <c r="B320" s="137"/>
      <c r="C320" s="134"/>
      <c r="D320" s="134" t="s">
        <v>184</v>
      </c>
      <c r="E320" s="232">
        <f>E323+E325+E327+E321</f>
        <v>1062811</v>
      </c>
      <c r="F320" s="156">
        <f>F323+F325+F327+F321</f>
        <v>917174</v>
      </c>
      <c r="G320" s="156">
        <f>G323+G325+G327+G321</f>
        <v>1198468</v>
      </c>
      <c r="H320" s="232">
        <f>H323+H325+H327+H321</f>
        <v>1198468</v>
      </c>
      <c r="I320" s="118">
        <f aca="true" t="shared" si="17" ref="I320:I330">H320/G320*100</f>
        <v>100</v>
      </c>
      <c r="J320" s="118">
        <f aca="true" t="shared" si="18" ref="J320:J333">H320/E320*100</f>
        <v>112.76398155457557</v>
      </c>
    </row>
    <row r="321" spans="1:10" ht="12.75" customHeight="1">
      <c r="A321" s="643"/>
      <c r="B321" s="175">
        <v>80102</v>
      </c>
      <c r="C321" s="176"/>
      <c r="D321" s="177" t="s">
        <v>391</v>
      </c>
      <c r="E321" s="233">
        <f>E322</f>
        <v>56912</v>
      </c>
      <c r="F321" s="178">
        <f>F322</f>
        <v>143853</v>
      </c>
      <c r="G321" s="178">
        <f>G322</f>
        <v>469263</v>
      </c>
      <c r="H321" s="233">
        <f>H322</f>
        <v>469263</v>
      </c>
      <c r="I321" s="103">
        <v>100</v>
      </c>
      <c r="J321" s="103">
        <v>0</v>
      </c>
    </row>
    <row r="322" spans="1:10" ht="12.75" customHeight="1">
      <c r="A322" s="179"/>
      <c r="B322" s="184"/>
      <c r="C322" s="176"/>
      <c r="D322" s="318" t="s">
        <v>170</v>
      </c>
      <c r="E322" s="481">
        <v>56912</v>
      </c>
      <c r="F322" s="644">
        <v>143853</v>
      </c>
      <c r="G322" s="644">
        <v>469263</v>
      </c>
      <c r="H322" s="481">
        <v>469263</v>
      </c>
      <c r="I322" s="481">
        <v>100</v>
      </c>
      <c r="J322" s="481">
        <v>0</v>
      </c>
    </row>
    <row r="323" spans="1:10" ht="12.75" customHeight="1">
      <c r="A323" s="88"/>
      <c r="B323" s="89">
        <v>80111</v>
      </c>
      <c r="C323" s="125"/>
      <c r="D323" s="91" t="s">
        <v>198</v>
      </c>
      <c r="E323" s="94">
        <f>E324</f>
        <v>758923</v>
      </c>
      <c r="F323" s="92">
        <f>F324</f>
        <v>561634</v>
      </c>
      <c r="G323" s="92">
        <f>G324</f>
        <v>508549</v>
      </c>
      <c r="H323" s="94">
        <f>H324</f>
        <v>508549</v>
      </c>
      <c r="I323" s="94">
        <f>H323/G323*100</f>
        <v>100</v>
      </c>
      <c r="J323" s="94">
        <f>H323/E323*100</f>
        <v>67.00930133887101</v>
      </c>
    </row>
    <row r="324" spans="1:10" ht="12.75" customHeight="1">
      <c r="A324" s="88"/>
      <c r="B324" s="192"/>
      <c r="C324" s="318">
        <v>2540</v>
      </c>
      <c r="D324" s="480" t="s">
        <v>199</v>
      </c>
      <c r="E324" s="481">
        <v>758923</v>
      </c>
      <c r="F324" s="169">
        <v>561634</v>
      </c>
      <c r="G324" s="169">
        <v>508549</v>
      </c>
      <c r="H324" s="481">
        <v>508549</v>
      </c>
      <c r="I324" s="217">
        <f>H324/G324*100</f>
        <v>100</v>
      </c>
      <c r="J324" s="217">
        <f>H324/E324*100</f>
        <v>67.00930133887101</v>
      </c>
    </row>
    <row r="325" spans="1:10" ht="12.75" customHeight="1">
      <c r="A325" s="88"/>
      <c r="B325" s="162">
        <v>80120</v>
      </c>
      <c r="C325" s="125"/>
      <c r="D325" s="91" t="s">
        <v>200</v>
      </c>
      <c r="E325" s="94">
        <f>E326</f>
        <v>113812</v>
      </c>
      <c r="F325" s="92">
        <f>F326</f>
        <v>77875</v>
      </c>
      <c r="G325" s="92">
        <f>G326</f>
        <v>85874</v>
      </c>
      <c r="H325" s="94">
        <f>H326</f>
        <v>85874</v>
      </c>
      <c r="I325" s="94">
        <f t="shared" si="17"/>
        <v>100</v>
      </c>
      <c r="J325" s="94">
        <f>H325/E325*100</f>
        <v>75.45250061504937</v>
      </c>
    </row>
    <row r="326" spans="1:10" ht="12.75" customHeight="1">
      <c r="A326" s="88"/>
      <c r="B326" s="128"/>
      <c r="C326" s="318"/>
      <c r="D326" s="318" t="s">
        <v>201</v>
      </c>
      <c r="E326" s="481">
        <v>113812</v>
      </c>
      <c r="F326" s="169">
        <v>77875</v>
      </c>
      <c r="G326" s="169">
        <v>85874</v>
      </c>
      <c r="H326" s="481">
        <v>85874</v>
      </c>
      <c r="I326" s="217">
        <f t="shared" si="17"/>
        <v>100</v>
      </c>
      <c r="J326" s="217">
        <f t="shared" si="18"/>
        <v>75.45250061504937</v>
      </c>
    </row>
    <row r="327" spans="1:10" ht="12.75" customHeight="1">
      <c r="A327" s="88"/>
      <c r="B327" s="102">
        <v>80130</v>
      </c>
      <c r="C327" s="482"/>
      <c r="D327" s="91" t="s">
        <v>202</v>
      </c>
      <c r="E327" s="103">
        <f>SUM(E328:E329)</f>
        <v>133164</v>
      </c>
      <c r="F327" s="92">
        <f>F328+F329</f>
        <v>133812</v>
      </c>
      <c r="G327" s="92">
        <f>G328+G329</f>
        <v>134782</v>
      </c>
      <c r="H327" s="103">
        <f>SUM(H328:H329)</f>
        <v>134782</v>
      </c>
      <c r="I327" s="94">
        <f t="shared" si="17"/>
        <v>100</v>
      </c>
      <c r="J327" s="94">
        <f t="shared" si="18"/>
        <v>101.21504310474303</v>
      </c>
    </row>
    <row r="328" spans="1:10" ht="12.75" customHeight="1">
      <c r="A328" s="88"/>
      <c r="B328" s="95"/>
      <c r="C328" s="483">
        <v>2540</v>
      </c>
      <c r="D328" s="484" t="s">
        <v>203</v>
      </c>
      <c r="E328" s="485">
        <v>57240</v>
      </c>
      <c r="F328" s="486">
        <v>60102</v>
      </c>
      <c r="G328" s="486">
        <v>55027</v>
      </c>
      <c r="H328" s="485">
        <v>55027</v>
      </c>
      <c r="I328" s="575">
        <f t="shared" si="17"/>
        <v>100</v>
      </c>
      <c r="J328" s="575">
        <f t="shared" si="18"/>
        <v>96.13382250174703</v>
      </c>
    </row>
    <row r="329" spans="1:10" ht="12.75" customHeight="1">
      <c r="A329" s="129"/>
      <c r="B329" s="192"/>
      <c r="C329" s="483">
        <v>2540</v>
      </c>
      <c r="D329" s="484" t="s">
        <v>404</v>
      </c>
      <c r="E329" s="485">
        <v>75924</v>
      </c>
      <c r="F329" s="486">
        <v>73710</v>
      </c>
      <c r="G329" s="486">
        <v>79755</v>
      </c>
      <c r="H329" s="485">
        <v>79755</v>
      </c>
      <c r="I329" s="575">
        <f t="shared" si="17"/>
        <v>100</v>
      </c>
      <c r="J329" s="575">
        <f t="shared" si="18"/>
        <v>105.0458353089932</v>
      </c>
    </row>
    <row r="330" spans="1:10" ht="12.75" customHeight="1">
      <c r="A330" s="187">
        <v>854</v>
      </c>
      <c r="B330" s="466"/>
      <c r="C330" s="382"/>
      <c r="D330" s="134" t="s">
        <v>78</v>
      </c>
      <c r="E330" s="232">
        <f aca="true" t="shared" si="19" ref="E330:H331">E331</f>
        <v>3299567</v>
      </c>
      <c r="F330" s="156">
        <f t="shared" si="19"/>
        <v>3252138</v>
      </c>
      <c r="G330" s="156">
        <f t="shared" si="19"/>
        <v>3822931</v>
      </c>
      <c r="H330" s="232">
        <f t="shared" si="19"/>
        <v>3822931</v>
      </c>
      <c r="I330" s="118">
        <f t="shared" si="17"/>
        <v>100</v>
      </c>
      <c r="J330" s="118">
        <f t="shared" si="18"/>
        <v>115.86159638522267</v>
      </c>
    </row>
    <row r="331" spans="1:10" ht="12.75" customHeight="1">
      <c r="A331" s="58"/>
      <c r="B331" s="162">
        <v>85420</v>
      </c>
      <c r="C331" s="125"/>
      <c r="D331" s="91" t="s">
        <v>204</v>
      </c>
      <c r="E331" s="227">
        <f t="shared" si="19"/>
        <v>3299567</v>
      </c>
      <c r="F331" s="92">
        <f t="shared" si="19"/>
        <v>3252138</v>
      </c>
      <c r="G331" s="92">
        <f t="shared" si="19"/>
        <v>3822931</v>
      </c>
      <c r="H331" s="227">
        <f t="shared" si="19"/>
        <v>3822931</v>
      </c>
      <c r="I331" s="94">
        <f>H331/G331*100</f>
        <v>100</v>
      </c>
      <c r="J331" s="94">
        <f t="shared" si="18"/>
        <v>115.86159638522267</v>
      </c>
    </row>
    <row r="332" spans="1:10" ht="12.75" customHeight="1">
      <c r="A332" s="129"/>
      <c r="B332" s="128"/>
      <c r="C332" s="318">
        <v>2540</v>
      </c>
      <c r="D332" s="318" t="s">
        <v>170</v>
      </c>
      <c r="E332" s="217">
        <v>3299567</v>
      </c>
      <c r="F332" s="169">
        <v>3252138</v>
      </c>
      <c r="G332" s="169">
        <v>3822931</v>
      </c>
      <c r="H332" s="217">
        <v>3822931</v>
      </c>
      <c r="I332" s="127">
        <f>H332/G332*100</f>
        <v>100</v>
      </c>
      <c r="J332" s="127">
        <f t="shared" si="18"/>
        <v>115.86159638522267</v>
      </c>
    </row>
    <row r="333" spans="1:10" ht="12.75" customHeight="1">
      <c r="A333" s="134"/>
      <c r="B333" s="134"/>
      <c r="C333" s="382"/>
      <c r="D333" s="134" t="s">
        <v>205</v>
      </c>
      <c r="E333" s="232">
        <f>E320+E330</f>
        <v>4362378</v>
      </c>
      <c r="F333" s="156">
        <f>F320+F330</f>
        <v>4169312</v>
      </c>
      <c r="G333" s="156">
        <f>G320+G330</f>
        <v>5021399</v>
      </c>
      <c r="H333" s="232">
        <f>H320+H330</f>
        <v>5021399</v>
      </c>
      <c r="I333" s="118">
        <f>H333/G333*100</f>
        <v>100</v>
      </c>
      <c r="J333" s="118">
        <f t="shared" si="18"/>
        <v>115.10692104168874</v>
      </c>
    </row>
    <row r="334" spans="1:10" ht="12.75" customHeight="1">
      <c r="A334" s="403"/>
      <c r="B334" s="403"/>
      <c r="C334" s="487"/>
      <c r="D334" s="403"/>
      <c r="E334" s="488"/>
      <c r="F334" s="489"/>
      <c r="G334" s="489"/>
      <c r="H334" s="489"/>
      <c r="I334" s="490"/>
      <c r="J334" s="490"/>
    </row>
    <row r="335" spans="1:10" ht="12.75" customHeight="1">
      <c r="A335" s="403"/>
      <c r="B335" s="403"/>
      <c r="C335" s="487"/>
      <c r="D335" s="403"/>
      <c r="E335" s="488"/>
      <c r="F335" s="489"/>
      <c r="G335" s="489"/>
      <c r="H335" s="489"/>
      <c r="I335" s="490"/>
      <c r="J335" s="490"/>
    </row>
    <row r="336" spans="1:10" ht="12.75" customHeight="1">
      <c r="A336" s="403"/>
      <c r="B336" s="403"/>
      <c r="C336" s="487"/>
      <c r="D336" s="403"/>
      <c r="E336" s="488"/>
      <c r="F336" s="489"/>
      <c r="G336" s="489"/>
      <c r="H336" s="489"/>
      <c r="I336" s="490"/>
      <c r="J336" s="490"/>
    </row>
    <row r="337" spans="1:10" ht="12.75" customHeight="1">
      <c r="A337" s="403"/>
      <c r="B337" s="403"/>
      <c r="C337" s="487"/>
      <c r="D337" s="403"/>
      <c r="E337" s="454"/>
      <c r="F337" s="491"/>
      <c r="G337" s="492"/>
      <c r="H337" s="493"/>
      <c r="I337" s="494"/>
      <c r="J337" s="490"/>
    </row>
    <row r="338" spans="1:10" ht="12.75" customHeight="1">
      <c r="A338" s="403"/>
      <c r="B338" s="403"/>
      <c r="C338" s="487"/>
      <c r="D338" s="403"/>
      <c r="E338" s="488"/>
      <c r="F338" s="489"/>
      <c r="G338" s="489"/>
      <c r="H338" s="489"/>
      <c r="I338" s="490"/>
      <c r="J338" s="490"/>
    </row>
    <row r="339" spans="1:10" ht="12.75" customHeight="1">
      <c r="A339" s="495" t="s">
        <v>217</v>
      </c>
      <c r="B339" s="203"/>
      <c r="C339" s="203"/>
      <c r="D339" s="203"/>
      <c r="E339" s="203"/>
      <c r="F339" s="328"/>
      <c r="G339" s="328"/>
      <c r="H339" s="328"/>
      <c r="I339" s="496"/>
      <c r="J339" s="496"/>
    </row>
    <row r="340" spans="1:10" ht="12.75" customHeight="1">
      <c r="A340" s="340"/>
      <c r="B340" s="341"/>
      <c r="C340" s="340"/>
      <c r="D340" s="342"/>
      <c r="E340" s="65" t="s">
        <v>3</v>
      </c>
      <c r="F340" s="343" t="s">
        <v>97</v>
      </c>
      <c r="G340" s="344" t="s">
        <v>98</v>
      </c>
      <c r="H340" s="65" t="s">
        <v>3</v>
      </c>
      <c r="I340" s="345" t="s">
        <v>273</v>
      </c>
      <c r="J340" s="346"/>
    </row>
    <row r="341" spans="1:10" ht="12.75" customHeight="1">
      <c r="A341" s="347" t="s">
        <v>94</v>
      </c>
      <c r="B341" s="211" t="s">
        <v>95</v>
      </c>
      <c r="C341" s="347" t="s">
        <v>4</v>
      </c>
      <c r="D341" s="348" t="s">
        <v>96</v>
      </c>
      <c r="E341" s="69" t="s">
        <v>357</v>
      </c>
      <c r="F341" s="349" t="s">
        <v>99</v>
      </c>
      <c r="G341" s="350" t="s">
        <v>100</v>
      </c>
      <c r="H341" s="69" t="s">
        <v>407</v>
      </c>
      <c r="I341" s="351"/>
      <c r="J341" s="352"/>
    </row>
    <row r="342" spans="1:10" ht="12.75" customHeight="1">
      <c r="A342" s="353"/>
      <c r="B342" s="354"/>
      <c r="C342" s="353"/>
      <c r="D342" s="355"/>
      <c r="E342" s="73"/>
      <c r="F342" s="356" t="s">
        <v>407</v>
      </c>
      <c r="G342" s="357" t="s">
        <v>101</v>
      </c>
      <c r="H342" s="73"/>
      <c r="I342" s="358" t="s">
        <v>102</v>
      </c>
      <c r="J342" s="359" t="s">
        <v>103</v>
      </c>
    </row>
    <row r="343" spans="1:10" ht="12.75" customHeight="1">
      <c r="A343" s="75">
        <v>1</v>
      </c>
      <c r="B343" s="75">
        <v>2</v>
      </c>
      <c r="C343" s="75">
        <v>3</v>
      </c>
      <c r="D343" s="75">
        <v>4</v>
      </c>
      <c r="E343" s="360">
        <v>5</v>
      </c>
      <c r="F343" s="360">
        <v>6</v>
      </c>
      <c r="G343" s="360">
        <v>7</v>
      </c>
      <c r="H343" s="361">
        <v>8</v>
      </c>
      <c r="I343" s="362">
        <v>9</v>
      </c>
      <c r="J343" s="363">
        <v>10</v>
      </c>
    </row>
    <row r="344" spans="1:10" ht="12.75" customHeight="1">
      <c r="A344" s="78">
        <v>750</v>
      </c>
      <c r="B344" s="78"/>
      <c r="C344" s="224"/>
      <c r="D344" s="78" t="s">
        <v>229</v>
      </c>
      <c r="E344" s="80">
        <f>E345</f>
        <v>10000</v>
      </c>
      <c r="F344" s="79">
        <v>0</v>
      </c>
      <c r="G344" s="79">
        <f>G345</f>
        <v>0</v>
      </c>
      <c r="H344" s="574">
        <f>H345</f>
        <v>0</v>
      </c>
      <c r="I344" s="80">
        <v>100</v>
      </c>
      <c r="J344" s="80">
        <v>0</v>
      </c>
    </row>
    <row r="345" spans="1:10" ht="12.75" customHeight="1">
      <c r="A345" s="573"/>
      <c r="B345" s="638">
        <v>75078</v>
      </c>
      <c r="C345" s="223"/>
      <c r="D345" s="390" t="s">
        <v>369</v>
      </c>
      <c r="E345" s="202">
        <f>E348</f>
        <v>10000</v>
      </c>
      <c r="F345" s="226">
        <v>0</v>
      </c>
      <c r="G345" s="226"/>
      <c r="H345" s="202"/>
      <c r="I345" s="202">
        <v>100</v>
      </c>
      <c r="J345" s="202">
        <v>0</v>
      </c>
    </row>
    <row r="346" spans="1:10" ht="12.75" customHeight="1">
      <c r="A346" s="573"/>
      <c r="B346" s="573"/>
      <c r="C346" s="97">
        <v>2710</v>
      </c>
      <c r="D346" s="97" t="s">
        <v>370</v>
      </c>
      <c r="E346" s="112"/>
      <c r="F346" s="145"/>
      <c r="G346" s="145"/>
      <c r="H346" s="112"/>
      <c r="I346" s="112"/>
      <c r="J346" s="112"/>
    </row>
    <row r="347" spans="1:10" ht="12.75" customHeight="1">
      <c r="A347" s="573"/>
      <c r="B347" s="573"/>
      <c r="C347" s="97"/>
      <c r="D347" s="97" t="s">
        <v>371</v>
      </c>
      <c r="E347" s="112"/>
      <c r="F347" s="145"/>
      <c r="G347" s="145"/>
      <c r="H347" s="112"/>
      <c r="I347" s="112"/>
      <c r="J347" s="112"/>
    </row>
    <row r="348" spans="1:10" ht="12.75" customHeight="1">
      <c r="A348" s="573"/>
      <c r="B348" s="573"/>
      <c r="C348" s="97"/>
      <c r="D348" s="97" t="s">
        <v>372</v>
      </c>
      <c r="E348" s="112">
        <v>10000</v>
      </c>
      <c r="F348" s="145"/>
      <c r="G348" s="145"/>
      <c r="H348" s="112"/>
      <c r="I348" s="112">
        <v>100</v>
      </c>
      <c r="J348" s="112">
        <v>0</v>
      </c>
    </row>
    <row r="349" spans="1:10" ht="12.75" customHeight="1">
      <c r="A349" s="134">
        <v>853</v>
      </c>
      <c r="B349" s="134"/>
      <c r="C349" s="382"/>
      <c r="D349" s="134" t="s">
        <v>206</v>
      </c>
      <c r="E349" s="118">
        <f aca="true" t="shared" si="20" ref="E349:H350">E350</f>
        <v>45222</v>
      </c>
      <c r="F349" s="156">
        <f t="shared" si="20"/>
        <v>45222</v>
      </c>
      <c r="G349" s="156">
        <f t="shared" si="20"/>
        <v>46889</v>
      </c>
      <c r="H349" s="118">
        <f t="shared" si="20"/>
        <v>46889</v>
      </c>
      <c r="I349" s="118">
        <f>H349/G349*100</f>
        <v>100</v>
      </c>
      <c r="J349" s="118">
        <f>H349/E349*100</f>
        <v>103.68625890053514</v>
      </c>
    </row>
    <row r="350" spans="1:10" ht="12.75" customHeight="1">
      <c r="A350" s="88"/>
      <c r="B350" s="101">
        <v>85311</v>
      </c>
      <c r="C350" s="642"/>
      <c r="D350" s="91" t="s">
        <v>207</v>
      </c>
      <c r="E350" s="94">
        <f t="shared" si="20"/>
        <v>45222</v>
      </c>
      <c r="F350" s="92">
        <f t="shared" si="20"/>
        <v>45222</v>
      </c>
      <c r="G350" s="92">
        <f t="shared" si="20"/>
        <v>46889</v>
      </c>
      <c r="H350" s="94">
        <f t="shared" si="20"/>
        <v>46889</v>
      </c>
      <c r="I350" s="94">
        <f>H350/G350*100</f>
        <v>100</v>
      </c>
      <c r="J350" s="94">
        <f>H350/E350*100</f>
        <v>103.68625890053514</v>
      </c>
    </row>
    <row r="351" spans="1:10" ht="12.75" customHeight="1">
      <c r="A351" s="129"/>
      <c r="B351" s="129"/>
      <c r="C351" s="318">
        <v>2570</v>
      </c>
      <c r="D351" s="97" t="s">
        <v>305</v>
      </c>
      <c r="E351" s="100">
        <v>45222</v>
      </c>
      <c r="F351" s="98">
        <v>45222</v>
      </c>
      <c r="G351" s="98">
        <v>46889</v>
      </c>
      <c r="H351" s="100">
        <v>46889</v>
      </c>
      <c r="I351" s="100">
        <f>H351/G351*100</f>
        <v>100</v>
      </c>
      <c r="J351" s="100">
        <f>H351/E351*100</f>
        <v>103.68625890053514</v>
      </c>
    </row>
    <row r="352" spans="1:10" ht="12.75" customHeight="1">
      <c r="A352" s="497">
        <v>900</v>
      </c>
      <c r="B352" s="498"/>
      <c r="C352" s="497"/>
      <c r="D352" s="497" t="s">
        <v>214</v>
      </c>
      <c r="E352" s="118">
        <f>E353</f>
        <v>4000</v>
      </c>
      <c r="F352" s="156">
        <f>F353</f>
        <v>22000</v>
      </c>
      <c r="G352" s="156">
        <f>G353</f>
        <v>19400</v>
      </c>
      <c r="H352" s="118">
        <f>H353</f>
        <v>0</v>
      </c>
      <c r="I352" s="118">
        <f>H352/G352*100</f>
        <v>0</v>
      </c>
      <c r="J352" s="118">
        <v>0</v>
      </c>
    </row>
    <row r="353" spans="1:10" ht="12.75" customHeight="1">
      <c r="A353" s="499"/>
      <c r="B353" s="500">
        <v>90019</v>
      </c>
      <c r="C353" s="501"/>
      <c r="D353" s="502" t="s">
        <v>215</v>
      </c>
      <c r="E353" s="94">
        <f>E355</f>
        <v>4000</v>
      </c>
      <c r="F353" s="92">
        <f>F355</f>
        <v>22000</v>
      </c>
      <c r="G353" s="92">
        <f>G355</f>
        <v>19400</v>
      </c>
      <c r="H353" s="94">
        <f>H355</f>
        <v>0</v>
      </c>
      <c r="I353" s="94">
        <f>H353/G353*100</f>
        <v>0</v>
      </c>
      <c r="J353" s="94">
        <v>0</v>
      </c>
    </row>
    <row r="354" spans="1:14" ht="12.75" customHeight="1">
      <c r="A354" s="141"/>
      <c r="B354" s="88"/>
      <c r="C354" s="318">
        <v>2800</v>
      </c>
      <c r="D354" s="97" t="s">
        <v>177</v>
      </c>
      <c r="E354" s="100"/>
      <c r="F354" s="98"/>
      <c r="G354" s="98"/>
      <c r="H354" s="98"/>
      <c r="I354" s="100"/>
      <c r="J354" s="100"/>
      <c r="N354" s="4"/>
    </row>
    <row r="355" spans="1:10" ht="12.75" customHeight="1">
      <c r="A355" s="141"/>
      <c r="B355" s="88"/>
      <c r="C355" s="484"/>
      <c r="D355" s="97" t="s">
        <v>209</v>
      </c>
      <c r="E355" s="100">
        <v>4000</v>
      </c>
      <c r="F355" s="98">
        <v>22000</v>
      </c>
      <c r="G355" s="98">
        <v>19400</v>
      </c>
      <c r="H355" s="100">
        <v>0</v>
      </c>
      <c r="I355" s="100">
        <f>H355/G355*100</f>
        <v>0</v>
      </c>
      <c r="J355" s="100">
        <v>0</v>
      </c>
    </row>
    <row r="356" spans="1:10" ht="12.75" customHeight="1">
      <c r="A356" s="134">
        <v>926</v>
      </c>
      <c r="B356" s="134"/>
      <c r="C356" s="382"/>
      <c r="D356" s="134" t="s">
        <v>208</v>
      </c>
      <c r="E356" s="118">
        <f>E357</f>
        <v>40122.91</v>
      </c>
      <c r="F356" s="156">
        <f>F357</f>
        <v>40000</v>
      </c>
      <c r="G356" s="156">
        <f>G357</f>
        <v>40000</v>
      </c>
      <c r="H356" s="118">
        <f>H357</f>
        <v>39174.29</v>
      </c>
      <c r="I356" s="118">
        <f>H356/G356*100</f>
        <v>97.935725</v>
      </c>
      <c r="J356" s="118">
        <f>H356/E356*100</f>
        <v>97.63571485717262</v>
      </c>
    </row>
    <row r="357" spans="1:10" ht="12.75" customHeight="1">
      <c r="A357" s="88"/>
      <c r="B357" s="101">
        <v>92695</v>
      </c>
      <c r="C357" s="125"/>
      <c r="D357" s="91" t="s">
        <v>157</v>
      </c>
      <c r="E357" s="94">
        <f>E359</f>
        <v>40122.91</v>
      </c>
      <c r="F357" s="92">
        <f>F359</f>
        <v>40000</v>
      </c>
      <c r="G357" s="92">
        <f>G359</f>
        <v>40000</v>
      </c>
      <c r="H357" s="94">
        <f>H359</f>
        <v>39174.29</v>
      </c>
      <c r="I357" s="94">
        <f>H357/G357*100</f>
        <v>97.935725</v>
      </c>
      <c r="J357" s="94">
        <f>H357/E357*100</f>
        <v>97.63571485717262</v>
      </c>
    </row>
    <row r="358" spans="1:10" ht="12.75" customHeight="1">
      <c r="A358" s="88"/>
      <c r="B358" s="88"/>
      <c r="C358" s="318">
        <v>2800</v>
      </c>
      <c r="D358" s="97" t="s">
        <v>177</v>
      </c>
      <c r="E358" s="100"/>
      <c r="F358" s="98"/>
      <c r="G358" s="98"/>
      <c r="H358" s="100"/>
      <c r="I358" s="100"/>
      <c r="J358" s="100"/>
    </row>
    <row r="359" spans="1:10" ht="12.75" customHeight="1">
      <c r="A359" s="88"/>
      <c r="B359" s="88"/>
      <c r="C359" s="318"/>
      <c r="D359" s="97" t="s">
        <v>209</v>
      </c>
      <c r="E359" s="100">
        <v>40122.91</v>
      </c>
      <c r="F359" s="98">
        <v>40000</v>
      </c>
      <c r="G359" s="98">
        <v>40000</v>
      </c>
      <c r="H359" s="100">
        <v>39174.29</v>
      </c>
      <c r="I359" s="100">
        <f>H359/G359*100</f>
        <v>97.935725</v>
      </c>
      <c r="J359" s="100">
        <f>H359/E359*100</f>
        <v>97.63571485717262</v>
      </c>
    </row>
    <row r="360" spans="1:10" ht="12.75" customHeight="1">
      <c r="A360" s="187"/>
      <c r="B360" s="187"/>
      <c r="C360" s="382"/>
      <c r="D360" s="134" t="s">
        <v>210</v>
      </c>
      <c r="E360" s="118">
        <f>E349+E356+E352+E344</f>
        <v>99344.91</v>
      </c>
      <c r="F360" s="156">
        <f>F349+F356+F352</f>
        <v>107222</v>
      </c>
      <c r="G360" s="156">
        <f>G349+G356+G352+G344</f>
        <v>106289</v>
      </c>
      <c r="H360" s="118">
        <f>H349+H356+H352+H344</f>
        <v>86063.29000000001</v>
      </c>
      <c r="I360" s="118">
        <f>H360/G360*100</f>
        <v>80.97102240118922</v>
      </c>
      <c r="J360" s="118">
        <f>H360/E360*100</f>
        <v>86.63079970579268</v>
      </c>
    </row>
    <row r="361" spans="1:10" ht="12.75" customHeight="1">
      <c r="A361" s="403"/>
      <c r="B361" s="403"/>
      <c r="C361" s="487"/>
      <c r="D361" s="403"/>
      <c r="E361" s="196"/>
      <c r="F361" s="504"/>
      <c r="G361" s="489"/>
      <c r="H361" s="503"/>
      <c r="I361" s="490"/>
      <c r="J361" s="490"/>
    </row>
    <row r="362" spans="1:10" ht="12.75" customHeight="1">
      <c r="A362" s="403"/>
      <c r="B362" s="403"/>
      <c r="C362" s="487"/>
      <c r="D362" s="403"/>
      <c r="E362" s="196"/>
      <c r="F362" s="504"/>
      <c r="G362" s="489"/>
      <c r="H362" s="503"/>
      <c r="I362" s="490"/>
      <c r="J362" s="490"/>
    </row>
    <row r="363" spans="1:10" ht="12.75" customHeight="1">
      <c r="A363" s="403"/>
      <c r="B363" s="403"/>
      <c r="C363" s="487"/>
      <c r="D363" s="403"/>
      <c r="E363" s="196"/>
      <c r="F363" s="504"/>
      <c r="G363" s="489"/>
      <c r="H363" s="503"/>
      <c r="I363" s="490"/>
      <c r="J363" s="490"/>
    </row>
    <row r="364" spans="1:10" ht="12.75" customHeight="1">
      <c r="A364" s="403"/>
      <c r="B364" s="403"/>
      <c r="C364" s="487"/>
      <c r="D364" s="403"/>
      <c r="E364" s="196"/>
      <c r="F364" s="504"/>
      <c r="G364" s="489"/>
      <c r="H364" s="503"/>
      <c r="I364" s="490"/>
      <c r="J364" s="490"/>
    </row>
    <row r="365" spans="1:10" ht="12.75" customHeight="1">
      <c r="A365" s="403"/>
      <c r="B365" s="403"/>
      <c r="C365" s="487"/>
      <c r="D365" s="403"/>
      <c r="E365" s="196" t="s">
        <v>521</v>
      </c>
      <c r="F365" s="504"/>
      <c r="G365" s="489"/>
      <c r="H365" s="503"/>
      <c r="I365" s="490"/>
      <c r="J365" s="490"/>
    </row>
    <row r="366" spans="1:10" ht="12.75" customHeight="1">
      <c r="A366" s="479" t="s">
        <v>250</v>
      </c>
      <c r="B366" s="203"/>
      <c r="C366" s="203"/>
      <c r="D366" s="203"/>
      <c r="E366" s="203"/>
      <c r="F366" s="203"/>
      <c r="G366" s="328"/>
      <c r="H366" s="328"/>
      <c r="I366" s="496"/>
      <c r="J366" s="496"/>
    </row>
    <row r="367" spans="1:10" ht="12.75" customHeight="1">
      <c r="A367" s="340"/>
      <c r="B367" s="341"/>
      <c r="C367" s="340"/>
      <c r="D367" s="342"/>
      <c r="E367" s="65" t="s">
        <v>3</v>
      </c>
      <c r="F367" s="343" t="s">
        <v>97</v>
      </c>
      <c r="G367" s="344" t="s">
        <v>98</v>
      </c>
      <c r="H367" s="65" t="s">
        <v>3</v>
      </c>
      <c r="I367" s="345" t="s">
        <v>273</v>
      </c>
      <c r="J367" s="346"/>
    </row>
    <row r="368" spans="1:10" ht="12.75" customHeight="1">
      <c r="A368" s="347" t="s">
        <v>94</v>
      </c>
      <c r="B368" s="211" t="s">
        <v>95</v>
      </c>
      <c r="C368" s="347" t="s">
        <v>4</v>
      </c>
      <c r="D368" s="348" t="s">
        <v>96</v>
      </c>
      <c r="E368" s="69" t="s">
        <v>357</v>
      </c>
      <c r="F368" s="349" t="s">
        <v>99</v>
      </c>
      <c r="G368" s="350" t="s">
        <v>100</v>
      </c>
      <c r="H368" s="69" t="s">
        <v>407</v>
      </c>
      <c r="I368" s="351"/>
      <c r="J368" s="352"/>
    </row>
    <row r="369" spans="1:10" ht="12.75" customHeight="1">
      <c r="A369" s="353"/>
      <c r="B369" s="354"/>
      <c r="C369" s="353"/>
      <c r="D369" s="355"/>
      <c r="E369" s="73"/>
      <c r="F369" s="356" t="s">
        <v>407</v>
      </c>
      <c r="G369" s="357" t="s">
        <v>101</v>
      </c>
      <c r="H369" s="73"/>
      <c r="I369" s="358" t="s">
        <v>102</v>
      </c>
      <c r="J369" s="359" t="s">
        <v>103</v>
      </c>
    </row>
    <row r="370" spans="1:10" ht="12.75" customHeight="1">
      <c r="A370" s="75">
        <v>1</v>
      </c>
      <c r="B370" s="75">
        <v>2</v>
      </c>
      <c r="C370" s="75">
        <v>3</v>
      </c>
      <c r="D370" s="75">
        <v>4</v>
      </c>
      <c r="E370" s="360">
        <v>5</v>
      </c>
      <c r="F370" s="360">
        <v>6</v>
      </c>
      <c r="G370" s="360">
        <v>7</v>
      </c>
      <c r="H370" s="361">
        <v>8</v>
      </c>
      <c r="I370" s="362">
        <v>9</v>
      </c>
      <c r="J370" s="363">
        <v>10</v>
      </c>
    </row>
    <row r="371" spans="1:10" ht="12.75" customHeight="1">
      <c r="A371" s="636">
        <v>750</v>
      </c>
      <c r="B371" s="78"/>
      <c r="C371" s="87"/>
      <c r="D371" s="224" t="s">
        <v>390</v>
      </c>
      <c r="E371" s="80">
        <f>E372</f>
        <v>9977.96</v>
      </c>
      <c r="F371" s="79">
        <v>0</v>
      </c>
      <c r="G371" s="79">
        <v>0</v>
      </c>
      <c r="H371" s="574">
        <v>0</v>
      </c>
      <c r="I371" s="637">
        <v>0</v>
      </c>
      <c r="J371" s="84">
        <v>0</v>
      </c>
    </row>
    <row r="372" spans="1:10" ht="12.75" customHeight="1">
      <c r="A372" s="638"/>
      <c r="B372" s="600">
        <v>75075</v>
      </c>
      <c r="C372" s="225"/>
      <c r="D372" s="222" t="s">
        <v>522</v>
      </c>
      <c r="E372" s="202">
        <f>E375</f>
        <v>9977.96</v>
      </c>
      <c r="F372" s="226">
        <v>0</v>
      </c>
      <c r="G372" s="226">
        <v>0</v>
      </c>
      <c r="H372" s="266">
        <f>H375</f>
        <v>0</v>
      </c>
      <c r="I372" s="639">
        <v>0</v>
      </c>
      <c r="J372" s="640">
        <v>0</v>
      </c>
    </row>
    <row r="373" spans="1:10" ht="12.75" customHeight="1">
      <c r="A373" s="573"/>
      <c r="B373" s="153"/>
      <c r="C373" s="142">
        <v>2830</v>
      </c>
      <c r="D373" s="97" t="s">
        <v>211</v>
      </c>
      <c r="E373" s="112"/>
      <c r="F373" s="145"/>
      <c r="G373" s="145"/>
      <c r="H373" s="146"/>
      <c r="I373" s="641"/>
      <c r="J373" s="111"/>
    </row>
    <row r="374" spans="1:10" ht="12.75" customHeight="1">
      <c r="A374" s="573"/>
      <c r="B374" s="153"/>
      <c r="C374" s="142"/>
      <c r="D374" s="97" t="s">
        <v>212</v>
      </c>
      <c r="E374" s="112"/>
      <c r="F374" s="145"/>
      <c r="G374" s="145"/>
      <c r="H374" s="146"/>
      <c r="I374" s="641"/>
      <c r="J374" s="111"/>
    </row>
    <row r="375" spans="1:10" ht="12.75" customHeight="1">
      <c r="A375" s="573"/>
      <c r="B375" s="153"/>
      <c r="C375" s="142"/>
      <c r="D375" s="97" t="s">
        <v>213</v>
      </c>
      <c r="E375" s="146">
        <v>9977.96</v>
      </c>
      <c r="F375" s="145">
        <v>0</v>
      </c>
      <c r="G375" s="145">
        <v>0</v>
      </c>
      <c r="H375" s="146">
        <v>0</v>
      </c>
      <c r="I375" s="641">
        <v>0</v>
      </c>
      <c r="J375" s="111">
        <v>0</v>
      </c>
    </row>
    <row r="376" spans="1:10" ht="12.75" customHeight="1">
      <c r="A376" s="78">
        <v>852</v>
      </c>
      <c r="B376" s="78"/>
      <c r="C376" s="78"/>
      <c r="D376" s="224" t="s">
        <v>159</v>
      </c>
      <c r="E376" s="80">
        <f>E377</f>
        <v>18768.95</v>
      </c>
      <c r="F376" s="79">
        <f>F377</f>
        <v>25000</v>
      </c>
      <c r="G376" s="79">
        <f>G377</f>
        <v>25000</v>
      </c>
      <c r="H376" s="80">
        <f>H377</f>
        <v>20318.4</v>
      </c>
      <c r="I376" s="118">
        <f>H376/G376*100</f>
        <v>81.2736</v>
      </c>
      <c r="J376" s="80">
        <f>H376/E376*100</f>
        <v>108.25538988595527</v>
      </c>
    </row>
    <row r="377" spans="1:10" ht="12.75" customHeight="1">
      <c r="A377" s="427"/>
      <c r="B377" s="505">
        <v>85295</v>
      </c>
      <c r="C377" s="502"/>
      <c r="D377" s="502" t="s">
        <v>157</v>
      </c>
      <c r="E377" s="506">
        <f>E380</f>
        <v>18768.95</v>
      </c>
      <c r="F377" s="507">
        <f>F380</f>
        <v>25000</v>
      </c>
      <c r="G377" s="507">
        <f>G380</f>
        <v>25000</v>
      </c>
      <c r="H377" s="506">
        <f>H380</f>
        <v>20318.4</v>
      </c>
      <c r="I377" s="506">
        <f>H377/G377*100</f>
        <v>81.2736</v>
      </c>
      <c r="J377" s="506">
        <f>H377/E377*100</f>
        <v>108.25538988595527</v>
      </c>
    </row>
    <row r="378" spans="1:10" ht="12.75" customHeight="1">
      <c r="A378" s="427"/>
      <c r="B378" s="505"/>
      <c r="C378" s="407">
        <v>2820</v>
      </c>
      <c r="D378" s="407" t="s">
        <v>269</v>
      </c>
      <c r="E378" s="508"/>
      <c r="F378" s="261"/>
      <c r="G378" s="261"/>
      <c r="H378" s="508"/>
      <c r="I378" s="508"/>
      <c r="J378" s="508"/>
    </row>
    <row r="379" spans="1:10" ht="12.75" customHeight="1">
      <c r="A379" s="427"/>
      <c r="B379" s="505"/>
      <c r="C379" s="407"/>
      <c r="D379" s="407" t="s">
        <v>270</v>
      </c>
      <c r="E379" s="508"/>
      <c r="F379" s="261"/>
      <c r="G379" s="261"/>
      <c r="H379" s="508"/>
      <c r="I379" s="508"/>
      <c r="J379" s="508"/>
    </row>
    <row r="380" spans="1:10" ht="12.75" customHeight="1">
      <c r="A380" s="427"/>
      <c r="B380" s="505"/>
      <c r="C380" s="407"/>
      <c r="D380" s="407" t="s">
        <v>271</v>
      </c>
      <c r="E380" s="508">
        <v>18768.95</v>
      </c>
      <c r="F380" s="261">
        <v>25000</v>
      </c>
      <c r="G380" s="261">
        <v>25000</v>
      </c>
      <c r="H380" s="508">
        <v>20318.4</v>
      </c>
      <c r="I380" s="508">
        <f>H380/G380*100</f>
        <v>81.2736</v>
      </c>
      <c r="J380" s="508">
        <f>H380/E380*100</f>
        <v>108.25538988595527</v>
      </c>
    </row>
    <row r="381" spans="1:10" ht="12.75" customHeight="1">
      <c r="A381" s="78">
        <v>900</v>
      </c>
      <c r="B381" s="224"/>
      <c r="C381" s="78"/>
      <c r="D381" s="78" t="s">
        <v>214</v>
      </c>
      <c r="E381" s="80">
        <f>E382</f>
        <v>34098</v>
      </c>
      <c r="F381" s="79">
        <f>F382</f>
        <v>40000</v>
      </c>
      <c r="G381" s="79">
        <f>G382</f>
        <v>42600</v>
      </c>
      <c r="H381" s="80">
        <f>H382</f>
        <v>40479</v>
      </c>
      <c r="I381" s="118">
        <f>H381/G381*100</f>
        <v>95.02112676056338</v>
      </c>
      <c r="J381" s="80">
        <f>H381/E381*100</f>
        <v>118.71370754882984</v>
      </c>
    </row>
    <row r="382" spans="1:10" ht="12.75" customHeight="1">
      <c r="A382" s="499"/>
      <c r="B382" s="500">
        <v>90019</v>
      </c>
      <c r="C382" s="501"/>
      <c r="D382" s="502" t="s">
        <v>215</v>
      </c>
      <c r="E382" s="506">
        <f>E388</f>
        <v>34098</v>
      </c>
      <c r="F382" s="507">
        <f>F388</f>
        <v>40000</v>
      </c>
      <c r="G382" s="507">
        <f>G388+G385</f>
        <v>42600</v>
      </c>
      <c r="H382" s="506">
        <f>H388+H385</f>
        <v>40479</v>
      </c>
      <c r="I382" s="506">
        <f>H382/G382*100</f>
        <v>95.02112676056338</v>
      </c>
      <c r="J382" s="506">
        <f>H382/E382*100</f>
        <v>118.71370754882984</v>
      </c>
    </row>
    <row r="383" spans="1:10" ht="12.75" customHeight="1">
      <c r="A383" s="427"/>
      <c r="B383" s="505"/>
      <c r="C383" s="405">
        <v>2820</v>
      </c>
      <c r="D383" s="407" t="s">
        <v>465</v>
      </c>
      <c r="E383" s="508"/>
      <c r="F383" s="261"/>
      <c r="G383" s="261"/>
      <c r="H383" s="508"/>
      <c r="I383" s="508"/>
      <c r="J383" s="508"/>
    </row>
    <row r="384" spans="1:10" ht="12.75" customHeight="1">
      <c r="A384" s="427"/>
      <c r="B384" s="505"/>
      <c r="C384" s="405"/>
      <c r="D384" s="407" t="s">
        <v>467</v>
      </c>
      <c r="E384" s="508"/>
      <c r="F384" s="261"/>
      <c r="G384" s="261"/>
      <c r="H384" s="508"/>
      <c r="I384" s="508"/>
      <c r="J384" s="508"/>
    </row>
    <row r="385" spans="1:10" ht="12.75" customHeight="1">
      <c r="A385" s="427"/>
      <c r="B385" s="505"/>
      <c r="C385" s="405"/>
      <c r="D385" s="407" t="s">
        <v>466</v>
      </c>
      <c r="E385" s="508">
        <v>0</v>
      </c>
      <c r="F385" s="261">
        <v>0</v>
      </c>
      <c r="G385" s="261">
        <v>2600</v>
      </c>
      <c r="H385" s="508">
        <v>2600</v>
      </c>
      <c r="I385" s="508">
        <v>100</v>
      </c>
      <c r="J385" s="508">
        <v>0</v>
      </c>
    </row>
    <row r="386" spans="1:10" ht="12.75" customHeight="1">
      <c r="A386" s="427"/>
      <c r="B386" s="428"/>
      <c r="C386" s="405">
        <v>2830</v>
      </c>
      <c r="D386" s="97" t="s">
        <v>211</v>
      </c>
      <c r="E386" s="508"/>
      <c r="F386" s="261"/>
      <c r="G386" s="261"/>
      <c r="H386" s="508"/>
      <c r="I386" s="508"/>
      <c r="J386" s="508"/>
    </row>
    <row r="387" spans="1:10" ht="12.75" customHeight="1">
      <c r="A387" s="427"/>
      <c r="B387" s="428"/>
      <c r="C387" s="405"/>
      <c r="D387" s="97" t="s">
        <v>212</v>
      </c>
      <c r="E387" s="508"/>
      <c r="F387" s="261"/>
      <c r="G387" s="261"/>
      <c r="H387" s="508"/>
      <c r="I387" s="508"/>
      <c r="J387" s="508"/>
    </row>
    <row r="388" spans="1:10" ht="12.75" customHeight="1">
      <c r="A388" s="427"/>
      <c r="B388" s="428"/>
      <c r="C388" s="405"/>
      <c r="D388" s="97" t="s">
        <v>213</v>
      </c>
      <c r="E388" s="508">
        <v>34098</v>
      </c>
      <c r="F388" s="261">
        <v>40000</v>
      </c>
      <c r="G388" s="261">
        <v>40000</v>
      </c>
      <c r="H388" s="508">
        <v>37879</v>
      </c>
      <c r="I388" s="508">
        <f>H388/G388*100</f>
        <v>94.6975</v>
      </c>
      <c r="J388" s="508">
        <f>H388/E388*100</f>
        <v>111.08862689893834</v>
      </c>
    </row>
    <row r="389" spans="1:10" ht="12.75" customHeight="1">
      <c r="A389" s="78">
        <v>921</v>
      </c>
      <c r="B389" s="78"/>
      <c r="C389" s="87"/>
      <c r="D389" s="134" t="s">
        <v>251</v>
      </c>
      <c r="E389" s="80">
        <f>E390</f>
        <v>60000</v>
      </c>
      <c r="F389" s="79">
        <f>F390</f>
        <v>60000</v>
      </c>
      <c r="G389" s="79">
        <f>G390</f>
        <v>60000</v>
      </c>
      <c r="H389" s="80">
        <f>H390</f>
        <v>51160</v>
      </c>
      <c r="I389" s="80">
        <f>H389/G389*100</f>
        <v>85.26666666666667</v>
      </c>
      <c r="J389" s="80">
        <f>H389/E389*100</f>
        <v>85.26666666666667</v>
      </c>
    </row>
    <row r="390" spans="1:10" ht="12.75" customHeight="1">
      <c r="A390" s="427"/>
      <c r="B390" s="500">
        <v>92120</v>
      </c>
      <c r="C390" s="501"/>
      <c r="D390" s="91" t="s">
        <v>523</v>
      </c>
      <c r="E390" s="202">
        <f>E395</f>
        <v>60000</v>
      </c>
      <c r="F390" s="226">
        <v>60000</v>
      </c>
      <c r="G390" s="226">
        <f>G395</f>
        <v>60000</v>
      </c>
      <c r="H390" s="202">
        <f>H395</f>
        <v>51160</v>
      </c>
      <c r="I390" s="202">
        <f>H390/G390*100</f>
        <v>85.26666666666667</v>
      </c>
      <c r="J390" s="202">
        <f>H390/E390*100</f>
        <v>85.26666666666667</v>
      </c>
    </row>
    <row r="391" spans="1:10" ht="12.75" customHeight="1">
      <c r="A391" s="427"/>
      <c r="B391" s="428"/>
      <c r="C391" s="142">
        <v>2720</v>
      </c>
      <c r="D391" s="97" t="s">
        <v>287</v>
      </c>
      <c r="E391" s="113"/>
      <c r="F391" s="150"/>
      <c r="G391" s="150"/>
      <c r="H391" s="113"/>
      <c r="I391" s="113"/>
      <c r="J391" s="113"/>
    </row>
    <row r="392" spans="1:10" ht="12.75" customHeight="1">
      <c r="A392" s="427"/>
      <c r="B392" s="428"/>
      <c r="C392" s="142"/>
      <c r="D392" s="97" t="s">
        <v>288</v>
      </c>
      <c r="E392" s="113"/>
      <c r="F392" s="150"/>
      <c r="G392" s="150"/>
      <c r="H392" s="113"/>
      <c r="I392" s="113"/>
      <c r="J392" s="113"/>
    </row>
    <row r="393" spans="1:11" ht="12.75" customHeight="1">
      <c r="A393" s="427"/>
      <c r="B393" s="428"/>
      <c r="C393" s="405"/>
      <c r="D393" s="97" t="s">
        <v>289</v>
      </c>
      <c r="E393" s="113"/>
      <c r="F393" s="150"/>
      <c r="G393" s="150"/>
      <c r="H393" s="113"/>
      <c r="I393" s="113"/>
      <c r="J393" s="113"/>
      <c r="K393" s="48"/>
    </row>
    <row r="394" spans="1:10" ht="12.75" customHeight="1">
      <c r="A394" s="427"/>
      <c r="B394" s="428"/>
      <c r="C394" s="405"/>
      <c r="D394" s="97" t="s">
        <v>290</v>
      </c>
      <c r="E394" s="113"/>
      <c r="F394" s="150"/>
      <c r="G394" s="150"/>
      <c r="H394" s="113"/>
      <c r="I394" s="113"/>
      <c r="J394" s="113"/>
    </row>
    <row r="395" spans="1:10" ht="12.75" customHeight="1">
      <c r="A395" s="427"/>
      <c r="B395" s="429"/>
      <c r="C395" s="405"/>
      <c r="D395" s="97" t="s">
        <v>304</v>
      </c>
      <c r="E395" s="112">
        <v>60000</v>
      </c>
      <c r="F395" s="145">
        <v>60000</v>
      </c>
      <c r="G395" s="145">
        <v>60000</v>
      </c>
      <c r="H395" s="112">
        <v>51160</v>
      </c>
      <c r="I395" s="112">
        <f>H395/G395*100</f>
        <v>85.26666666666667</v>
      </c>
      <c r="J395" s="112">
        <f>H395/E395*100</f>
        <v>85.26666666666667</v>
      </c>
    </row>
    <row r="396" spans="1:10" ht="12.75" customHeight="1">
      <c r="A396" s="134">
        <v>926</v>
      </c>
      <c r="B396" s="187"/>
      <c r="C396" s="382"/>
      <c r="D396" s="134" t="s">
        <v>208</v>
      </c>
      <c r="E396" s="118">
        <f>E397</f>
        <v>43792.87</v>
      </c>
      <c r="F396" s="156">
        <f>F397</f>
        <v>51000</v>
      </c>
      <c r="G396" s="156">
        <f>G397</f>
        <v>45110</v>
      </c>
      <c r="H396" s="118">
        <f>H397</f>
        <v>44027.99</v>
      </c>
      <c r="I396" s="118">
        <f>H396/G396*100</f>
        <v>97.6013965861228</v>
      </c>
      <c r="J396" s="118">
        <f>H396/E396*100</f>
        <v>100.53689105098613</v>
      </c>
    </row>
    <row r="397" spans="1:10" ht="12.75" customHeight="1">
      <c r="A397" s="138"/>
      <c r="B397" s="123">
        <v>92695</v>
      </c>
      <c r="C397" s="482"/>
      <c r="D397" s="91" t="s">
        <v>157</v>
      </c>
      <c r="E397" s="94">
        <f>E400</f>
        <v>43792.87</v>
      </c>
      <c r="F397" s="92">
        <f>F400</f>
        <v>51000</v>
      </c>
      <c r="G397" s="92">
        <f>G400</f>
        <v>45110</v>
      </c>
      <c r="H397" s="94">
        <f>H400</f>
        <v>44027.99</v>
      </c>
      <c r="I397" s="94">
        <f>H397/G397*100</f>
        <v>97.6013965861228</v>
      </c>
      <c r="J397" s="94">
        <f>H397/E397*100</f>
        <v>100.53689105098613</v>
      </c>
    </row>
    <row r="398" spans="1:10" ht="12.75" customHeight="1">
      <c r="A398" s="141"/>
      <c r="B398" s="88"/>
      <c r="C398" s="509">
        <v>2830</v>
      </c>
      <c r="D398" s="97" t="s">
        <v>306</v>
      </c>
      <c r="E398" s="100"/>
      <c r="F398" s="98"/>
      <c r="G398" s="98"/>
      <c r="H398" s="100"/>
      <c r="I398" s="100"/>
      <c r="J398" s="100"/>
    </row>
    <row r="399" spans="1:10" ht="12.75" customHeight="1">
      <c r="A399" s="141"/>
      <c r="B399" s="88"/>
      <c r="C399" s="509"/>
      <c r="D399" s="97" t="s">
        <v>212</v>
      </c>
      <c r="E399" s="100"/>
      <c r="F399" s="98"/>
      <c r="G399" s="98"/>
      <c r="H399" s="100"/>
      <c r="I399" s="100"/>
      <c r="J399" s="100"/>
    </row>
    <row r="400" spans="1:10" ht="12.75" customHeight="1">
      <c r="A400" s="141"/>
      <c r="B400" s="88"/>
      <c r="C400" s="509"/>
      <c r="D400" s="97" t="s">
        <v>213</v>
      </c>
      <c r="E400" s="100">
        <v>43792.87</v>
      </c>
      <c r="F400" s="98">
        <v>51000</v>
      </c>
      <c r="G400" s="98">
        <v>45110</v>
      </c>
      <c r="H400" s="100">
        <v>44027.99</v>
      </c>
      <c r="I400" s="100">
        <f>H400/G400*100</f>
        <v>97.6013965861228</v>
      </c>
      <c r="J400" s="100">
        <f>H400/E400*100</f>
        <v>100.53689105098613</v>
      </c>
    </row>
    <row r="401" spans="1:10" ht="12.75" customHeight="1">
      <c r="A401" s="187"/>
      <c r="B401" s="187"/>
      <c r="C401" s="382"/>
      <c r="D401" s="134" t="s">
        <v>219</v>
      </c>
      <c r="E401" s="118">
        <f>E376+E381+E389+E396+E371</f>
        <v>166637.78</v>
      </c>
      <c r="F401" s="156">
        <f>F376+F381+F396+F389</f>
        <v>176000</v>
      </c>
      <c r="G401" s="156">
        <f>G376+G381+G396+G389+G371</f>
        <v>172710</v>
      </c>
      <c r="H401" s="118">
        <f>H376+H381+H396+H389+H371</f>
        <v>155985.39</v>
      </c>
      <c r="I401" s="118">
        <f>H401/G401*100</f>
        <v>90.31636268890047</v>
      </c>
      <c r="J401" s="118">
        <f>H401/E401*100</f>
        <v>93.6074580446283</v>
      </c>
    </row>
    <row r="402" spans="1:10" ht="12.75" customHeight="1">
      <c r="A402" s="403"/>
      <c r="B402" s="403"/>
      <c r="C402" s="487"/>
      <c r="D402" s="403"/>
      <c r="E402" s="491"/>
      <c r="F402" s="491"/>
      <c r="G402" s="489"/>
      <c r="H402" s="489"/>
      <c r="I402" s="490"/>
      <c r="J402" s="490"/>
    </row>
    <row r="403" spans="1:10" ht="12.75" customHeight="1">
      <c r="A403" s="128"/>
      <c r="B403" s="128"/>
      <c r="C403" s="510"/>
      <c r="D403" s="511" t="s">
        <v>252</v>
      </c>
      <c r="E403" s="512"/>
      <c r="F403" s="512"/>
      <c r="G403" s="439"/>
      <c r="H403" s="439"/>
      <c r="I403" s="496"/>
      <c r="J403" s="496"/>
    </row>
    <row r="404" spans="1:10" ht="12.75" customHeight="1">
      <c r="A404" s="340"/>
      <c r="B404" s="341"/>
      <c r="C404" s="340"/>
      <c r="D404" s="342"/>
      <c r="E404" s="65" t="s">
        <v>3</v>
      </c>
      <c r="F404" s="343" t="s">
        <v>97</v>
      </c>
      <c r="G404" s="344" t="s">
        <v>98</v>
      </c>
      <c r="H404" s="65" t="s">
        <v>3</v>
      </c>
      <c r="I404" s="345" t="s">
        <v>273</v>
      </c>
      <c r="J404" s="346"/>
    </row>
    <row r="405" spans="1:10" ht="12.75" customHeight="1">
      <c r="A405" s="347" t="s">
        <v>94</v>
      </c>
      <c r="B405" s="211" t="s">
        <v>95</v>
      </c>
      <c r="C405" s="347" t="s">
        <v>4</v>
      </c>
      <c r="D405" s="348" t="s">
        <v>96</v>
      </c>
      <c r="E405" s="69" t="s">
        <v>357</v>
      </c>
      <c r="F405" s="349" t="s">
        <v>99</v>
      </c>
      <c r="G405" s="350" t="s">
        <v>100</v>
      </c>
      <c r="H405" s="69" t="s">
        <v>407</v>
      </c>
      <c r="I405" s="351"/>
      <c r="J405" s="352"/>
    </row>
    <row r="406" spans="1:10" ht="12.75" customHeight="1">
      <c r="A406" s="353"/>
      <c r="B406" s="354"/>
      <c r="C406" s="353"/>
      <c r="D406" s="355"/>
      <c r="E406" s="73"/>
      <c r="F406" s="356" t="s">
        <v>407</v>
      </c>
      <c r="G406" s="357" t="s">
        <v>101</v>
      </c>
      <c r="H406" s="73"/>
      <c r="I406" s="358" t="s">
        <v>102</v>
      </c>
      <c r="J406" s="359" t="s">
        <v>103</v>
      </c>
    </row>
    <row r="407" spans="1:10" ht="12.75" customHeight="1">
      <c r="A407" s="75">
        <v>1</v>
      </c>
      <c r="B407" s="75">
        <v>2</v>
      </c>
      <c r="C407" s="75">
        <v>3</v>
      </c>
      <c r="D407" s="75">
        <v>4</v>
      </c>
      <c r="E407" s="360">
        <v>5</v>
      </c>
      <c r="F407" s="360">
        <v>6</v>
      </c>
      <c r="G407" s="360">
        <v>7</v>
      </c>
      <c r="H407" s="361">
        <v>8</v>
      </c>
      <c r="I407" s="362">
        <v>9</v>
      </c>
      <c r="J407" s="363">
        <v>10</v>
      </c>
    </row>
    <row r="408" spans="1:10" ht="12.75" customHeight="1">
      <c r="A408" s="134">
        <v>855</v>
      </c>
      <c r="B408" s="134"/>
      <c r="C408" s="134"/>
      <c r="D408" s="134" t="s">
        <v>378</v>
      </c>
      <c r="E408" s="118">
        <f>E409</f>
        <v>33804.83</v>
      </c>
      <c r="F408" s="117">
        <f>F409</f>
        <v>35736</v>
      </c>
      <c r="G408" s="117">
        <f>G409</f>
        <v>37776</v>
      </c>
      <c r="H408" s="118">
        <f aca="true" t="shared" si="21" ref="F408:H409">H409</f>
        <v>35526.81</v>
      </c>
      <c r="I408" s="232">
        <f>H408/G408*100</f>
        <v>94.04598157560355</v>
      </c>
      <c r="J408" s="232">
        <f>J410</f>
        <v>105.09388747110988</v>
      </c>
    </row>
    <row r="409" spans="1:10" ht="12.75" customHeight="1">
      <c r="A409" s="184"/>
      <c r="B409" s="185">
        <v>85508</v>
      </c>
      <c r="C409" s="177"/>
      <c r="D409" s="177" t="s">
        <v>350</v>
      </c>
      <c r="E409" s="103">
        <f>E413</f>
        <v>33804.83</v>
      </c>
      <c r="F409" s="229">
        <f t="shared" si="21"/>
        <v>35736</v>
      </c>
      <c r="G409" s="229">
        <f t="shared" si="21"/>
        <v>37776</v>
      </c>
      <c r="H409" s="103">
        <f t="shared" si="21"/>
        <v>35526.81</v>
      </c>
      <c r="I409" s="238">
        <f>H409/G409*100</f>
        <v>94.04598157560355</v>
      </c>
      <c r="J409" s="233">
        <f>J410</f>
        <v>105.09388747110988</v>
      </c>
    </row>
    <row r="410" spans="1:10" ht="12.75" customHeight="1">
      <c r="A410" s="184"/>
      <c r="B410" s="185"/>
      <c r="C410" s="96"/>
      <c r="D410" s="124" t="s">
        <v>104</v>
      </c>
      <c r="E410" s="195">
        <f>E413</f>
        <v>33804.83</v>
      </c>
      <c r="F410" s="230">
        <f>F413</f>
        <v>35736</v>
      </c>
      <c r="G410" s="230">
        <f>G413</f>
        <v>37776</v>
      </c>
      <c r="H410" s="195">
        <f>H413</f>
        <v>35526.81</v>
      </c>
      <c r="I410" s="238">
        <f>H410/G410*100</f>
        <v>94.04598157560355</v>
      </c>
      <c r="J410" s="238">
        <f>H410/E410*100</f>
        <v>105.09388747110988</v>
      </c>
    </row>
    <row r="411" spans="1:10" ht="12.75" customHeight="1">
      <c r="A411" s="184"/>
      <c r="B411" s="185"/>
      <c r="C411" s="96">
        <v>2320</v>
      </c>
      <c r="D411" s="97" t="s">
        <v>105</v>
      </c>
      <c r="E411" s="183"/>
      <c r="F411" s="231"/>
      <c r="G411" s="231"/>
      <c r="H411" s="183"/>
      <c r="I411" s="238"/>
      <c r="J411" s="238"/>
    </row>
    <row r="412" spans="1:10" ht="12.75" customHeight="1">
      <c r="A412" s="184"/>
      <c r="B412" s="185"/>
      <c r="C412" s="96"/>
      <c r="D412" s="97" t="s">
        <v>130</v>
      </c>
      <c r="E412" s="183"/>
      <c r="F412" s="231"/>
      <c r="G412" s="231"/>
      <c r="H412" s="183"/>
      <c r="I412" s="238"/>
      <c r="J412" s="238"/>
    </row>
    <row r="413" spans="1:10" ht="12.75" customHeight="1">
      <c r="A413" s="184"/>
      <c r="B413" s="185"/>
      <c r="C413" s="97"/>
      <c r="D413" s="97" t="s">
        <v>106</v>
      </c>
      <c r="E413" s="183">
        <v>33804.83</v>
      </c>
      <c r="F413" s="183">
        <v>35736</v>
      </c>
      <c r="G413" s="231">
        <v>37776</v>
      </c>
      <c r="H413" s="183">
        <v>35526.81</v>
      </c>
      <c r="I413" s="238">
        <f>H413/G413*100</f>
        <v>94.04598157560355</v>
      </c>
      <c r="J413" s="238">
        <f>H413/E413*100</f>
        <v>105.09388747110988</v>
      </c>
    </row>
    <row r="414" spans="1:10" ht="12.75" customHeight="1">
      <c r="A414" s="134">
        <v>921</v>
      </c>
      <c r="B414" s="114"/>
      <c r="C414" s="134"/>
      <c r="D414" s="134" t="s">
        <v>110</v>
      </c>
      <c r="E414" s="117">
        <f>E415</f>
        <v>18270</v>
      </c>
      <c r="F414" s="117">
        <f>F415</f>
        <v>18600</v>
      </c>
      <c r="G414" s="117">
        <f>G415</f>
        <v>18600</v>
      </c>
      <c r="H414" s="275">
        <f>H415</f>
        <v>18600</v>
      </c>
      <c r="I414" s="463">
        <f>H414/G414*100</f>
        <v>100</v>
      </c>
      <c r="J414" s="232">
        <f>H414/E414*100</f>
        <v>101.80623973727423</v>
      </c>
    </row>
    <row r="415" spans="1:10" ht="12.75" customHeight="1">
      <c r="A415" s="372"/>
      <c r="B415" s="175">
        <v>92116</v>
      </c>
      <c r="C415" s="176"/>
      <c r="D415" s="177" t="s">
        <v>115</v>
      </c>
      <c r="E415" s="229">
        <f>E419</f>
        <v>18270</v>
      </c>
      <c r="F415" s="229">
        <v>18600</v>
      </c>
      <c r="G415" s="229">
        <f>G419</f>
        <v>18600</v>
      </c>
      <c r="H415" s="513">
        <f>H419</f>
        <v>18600</v>
      </c>
      <c r="I415" s="464">
        <f>H415/G415*100</f>
        <v>100</v>
      </c>
      <c r="J415" s="227">
        <f>H415/E415*100</f>
        <v>101.80623973727423</v>
      </c>
    </row>
    <row r="416" spans="1:10" ht="12.75" customHeight="1">
      <c r="A416" s="141"/>
      <c r="B416" s="88"/>
      <c r="C416" s="96">
        <v>2310</v>
      </c>
      <c r="D416" s="97" t="s">
        <v>111</v>
      </c>
      <c r="E416" s="99"/>
      <c r="F416" s="99"/>
      <c r="G416" s="99"/>
      <c r="H416" s="514"/>
      <c r="I416" s="465"/>
      <c r="J416" s="227"/>
    </row>
    <row r="417" spans="1:10" ht="12.75" customHeight="1">
      <c r="A417" s="141"/>
      <c r="B417" s="88"/>
      <c r="C417" s="96"/>
      <c r="D417" s="97" t="s">
        <v>112</v>
      </c>
      <c r="E417" s="99"/>
      <c r="F417" s="99"/>
      <c r="G417" s="99"/>
      <c r="H417" s="514"/>
      <c r="I417" s="465"/>
      <c r="J417" s="227"/>
    </row>
    <row r="418" spans="1:10" ht="12.75" customHeight="1">
      <c r="A418" s="141"/>
      <c r="B418" s="88"/>
      <c r="C418" s="96"/>
      <c r="D418" s="97" t="s">
        <v>113</v>
      </c>
      <c r="E418" s="99"/>
      <c r="F418" s="99"/>
      <c r="G418" s="99"/>
      <c r="H418" s="514"/>
      <c r="I418" s="465"/>
      <c r="J418" s="227"/>
    </row>
    <row r="419" spans="1:10" ht="12.75" customHeight="1">
      <c r="A419" s="141"/>
      <c r="B419" s="88"/>
      <c r="C419" s="97"/>
      <c r="D419" s="318" t="s">
        <v>218</v>
      </c>
      <c r="E419" s="515">
        <v>18270</v>
      </c>
      <c r="F419" s="241">
        <v>18600</v>
      </c>
      <c r="G419" s="241">
        <v>18600</v>
      </c>
      <c r="H419" s="515">
        <v>18600</v>
      </c>
      <c r="I419" s="170">
        <v>100</v>
      </c>
      <c r="J419" s="217">
        <v>103.13</v>
      </c>
    </row>
    <row r="420" spans="1:10" ht="15" customHeight="1">
      <c r="A420" s="134"/>
      <c r="B420" s="134"/>
      <c r="C420" s="134"/>
      <c r="D420" s="333" t="s">
        <v>220</v>
      </c>
      <c r="E420" s="275">
        <f>E414+E408</f>
        <v>52074.83</v>
      </c>
      <c r="F420" s="117">
        <f>F414+F408</f>
        <v>54336</v>
      </c>
      <c r="G420" s="117">
        <f>G414+G408</f>
        <v>56376</v>
      </c>
      <c r="H420" s="275">
        <f>H414+H408</f>
        <v>54126.81</v>
      </c>
      <c r="I420" s="232">
        <f>H420/G420*100</f>
        <v>96.0103767560664</v>
      </c>
      <c r="J420" s="232">
        <f>H420/E420*100</f>
        <v>103.9404449328015</v>
      </c>
    </row>
    <row r="421" spans="1:10" ht="15" customHeight="1">
      <c r="A421" s="403"/>
      <c r="B421" s="403"/>
      <c r="C421" s="403"/>
      <c r="D421" s="472"/>
      <c r="E421" s="474"/>
      <c r="F421" s="473"/>
      <c r="G421" s="473"/>
      <c r="H421" s="474"/>
      <c r="I421" s="488"/>
      <c r="J421" s="488"/>
    </row>
    <row r="422" spans="1:10" ht="15" customHeight="1">
      <c r="A422" s="403"/>
      <c r="B422" s="403"/>
      <c r="C422" s="403"/>
      <c r="D422" s="472"/>
      <c r="E422" s="663"/>
      <c r="F422" s="473"/>
      <c r="G422" s="473"/>
      <c r="H422" s="474"/>
      <c r="I422" s="488"/>
      <c r="J422" s="488"/>
    </row>
    <row r="423" spans="1:10" ht="15.75" customHeight="1">
      <c r="A423" s="114"/>
      <c r="B423" s="386"/>
      <c r="C423" s="516"/>
      <c r="D423" s="386" t="s">
        <v>291</v>
      </c>
      <c r="E423" s="329">
        <f>E333+E360+E401+E420</f>
        <v>4680435.5200000005</v>
      </c>
      <c r="F423" s="455">
        <f>F333+F360+F401+F420</f>
        <v>4506870</v>
      </c>
      <c r="G423" s="517">
        <f>G333+G360+G401+G420</f>
        <v>5356774</v>
      </c>
      <c r="H423" s="518">
        <f>H333+H360+H401+H420</f>
        <v>5317574.489999999</v>
      </c>
      <c r="I423" s="329">
        <f>H423/G423*100</f>
        <v>99.2682254282148</v>
      </c>
      <c r="J423" s="330">
        <f>H423/E423*100</f>
        <v>113.61281374943499</v>
      </c>
    </row>
    <row r="424" spans="1:10" ht="12.75" customHeight="1">
      <c r="A424" s="456"/>
      <c r="B424" s="457"/>
      <c r="C424" s="456"/>
      <c r="D424" s="188" t="s">
        <v>292</v>
      </c>
      <c r="E424" s="519"/>
      <c r="F424" s="520"/>
      <c r="G424" s="521"/>
      <c r="H424" s="457"/>
      <c r="I424" s="576"/>
      <c r="J424" s="577"/>
    </row>
    <row r="425" spans="1:10" ht="12.75" customHeight="1">
      <c r="A425" s="59"/>
      <c r="B425" s="59"/>
      <c r="C425" s="59"/>
      <c r="D425" s="59"/>
      <c r="E425" s="204" t="s">
        <v>497</v>
      </c>
      <c r="F425" s="522"/>
      <c r="G425" s="203"/>
      <c r="H425" s="59"/>
      <c r="I425" s="448"/>
      <c r="J425" s="448"/>
    </row>
    <row r="426" spans="1:10" ht="12.75" customHeight="1">
      <c r="A426" s="59"/>
      <c r="B426" s="59"/>
      <c r="C426" s="59"/>
      <c r="D426" s="59"/>
      <c r="E426" s="454"/>
      <c r="F426" s="491"/>
      <c r="G426" s="491"/>
      <c r="H426" s="454"/>
      <c r="I426" s="448"/>
      <c r="J426" s="448"/>
    </row>
    <row r="427" spans="1:10" ht="12.75" customHeight="1">
      <c r="A427" s="128"/>
      <c r="B427" s="128"/>
      <c r="C427" s="128"/>
      <c r="D427" s="128"/>
      <c r="E427" s="328"/>
      <c r="F427" s="328"/>
      <c r="G427" s="328"/>
      <c r="H427" s="128"/>
      <c r="I427" s="459"/>
      <c r="J427" s="459"/>
    </row>
    <row r="428" spans="1:10" ht="12.75" customHeight="1">
      <c r="A428" s="128"/>
      <c r="B428" s="128"/>
      <c r="C428" s="128"/>
      <c r="D428" s="128"/>
      <c r="E428" s="328"/>
      <c r="F428" s="328"/>
      <c r="G428" s="328"/>
      <c r="H428" s="288"/>
      <c r="I428" s="459"/>
      <c r="J428" s="459"/>
    </row>
    <row r="429" spans="1:10" ht="12.75" customHeight="1">
      <c r="A429" s="128"/>
      <c r="B429" s="128"/>
      <c r="C429" s="128"/>
      <c r="D429" s="128"/>
      <c r="E429" s="288"/>
      <c r="F429" s="328"/>
      <c r="G429" s="328"/>
      <c r="H429" s="307"/>
      <c r="I429" s="459"/>
      <c r="J429" s="459"/>
    </row>
    <row r="430" spans="1:10" ht="12.75" customHeight="1">
      <c r="A430" s="128"/>
      <c r="B430" s="128"/>
      <c r="C430" s="128"/>
      <c r="D430" s="128"/>
      <c r="E430" s="288"/>
      <c r="F430" s="328"/>
      <c r="G430" s="328"/>
      <c r="H430" s="131"/>
      <c r="I430" s="459"/>
      <c r="J430" s="459"/>
    </row>
    <row r="431" spans="1:10" ht="12.75" customHeight="1">
      <c r="A431" s="128"/>
      <c r="B431" s="128"/>
      <c r="C431" s="128"/>
      <c r="D431" s="128"/>
      <c r="E431" s="288"/>
      <c r="F431" s="328"/>
      <c r="G431" s="328"/>
      <c r="H431" s="131"/>
      <c r="I431" s="459"/>
      <c r="J431" s="459"/>
    </row>
    <row r="432" spans="1:10" ht="12.75" customHeight="1">
      <c r="A432" s="128"/>
      <c r="B432" s="128"/>
      <c r="C432" s="128"/>
      <c r="D432" s="128"/>
      <c r="E432" s="288"/>
      <c r="F432" s="328"/>
      <c r="G432" s="328"/>
      <c r="H432" s="131"/>
      <c r="I432" s="459"/>
      <c r="J432" s="459"/>
    </row>
    <row r="433" spans="1:10" ht="12.75" customHeight="1">
      <c r="A433" s="128"/>
      <c r="B433" s="128"/>
      <c r="C433" s="128"/>
      <c r="D433" s="128"/>
      <c r="E433" s="288"/>
      <c r="F433" s="328"/>
      <c r="G433" s="328"/>
      <c r="H433" s="131"/>
      <c r="I433" s="459"/>
      <c r="J433" s="459"/>
    </row>
    <row r="434" spans="1:10" ht="12.75" customHeight="1">
      <c r="A434" s="128"/>
      <c r="B434" s="128"/>
      <c r="C434" s="128"/>
      <c r="D434" s="128"/>
      <c r="E434" s="288"/>
      <c r="F434" s="328"/>
      <c r="G434" s="328"/>
      <c r="H434" s="128"/>
      <c r="I434" s="459"/>
      <c r="J434" s="459"/>
    </row>
    <row r="435" spans="1:10" ht="12.75" customHeight="1">
      <c r="A435" s="128"/>
      <c r="B435" s="128"/>
      <c r="C435" s="128"/>
      <c r="D435" s="128"/>
      <c r="E435" s="288"/>
      <c r="F435" s="328"/>
      <c r="G435" s="328"/>
      <c r="H435" s="128"/>
      <c r="I435" s="459"/>
      <c r="J435" s="459"/>
    </row>
    <row r="436" spans="1:10" ht="12.75" customHeight="1">
      <c r="A436" s="128"/>
      <c r="B436" s="128"/>
      <c r="C436" s="128"/>
      <c r="D436" s="128"/>
      <c r="E436" s="288"/>
      <c r="F436" s="328"/>
      <c r="G436" s="328"/>
      <c r="H436" s="128"/>
      <c r="I436" s="459"/>
      <c r="J436" s="459"/>
    </row>
    <row r="437" spans="1:10" ht="12.75" customHeight="1">
      <c r="A437" s="128"/>
      <c r="B437" s="128"/>
      <c r="C437" s="128"/>
      <c r="D437" s="128"/>
      <c r="E437" s="328"/>
      <c r="F437" s="328"/>
      <c r="G437" s="328"/>
      <c r="H437" s="128"/>
      <c r="I437" s="459"/>
      <c r="J437" s="459"/>
    </row>
    <row r="438" spans="1:10" ht="12.75" customHeight="1">
      <c r="A438" s="128"/>
      <c r="B438" s="128"/>
      <c r="C438" s="128"/>
      <c r="D438" s="128"/>
      <c r="E438" s="328"/>
      <c r="F438" s="328"/>
      <c r="G438" s="328"/>
      <c r="H438" s="128"/>
      <c r="I438" s="459"/>
      <c r="J438" s="459"/>
    </row>
    <row r="439" spans="1:10" ht="12.75" customHeight="1">
      <c r="A439" s="128"/>
      <c r="B439" s="128"/>
      <c r="C439" s="128"/>
      <c r="D439" s="128"/>
      <c r="E439" s="328"/>
      <c r="F439" s="328"/>
      <c r="G439" s="328"/>
      <c r="H439" s="128"/>
      <c r="I439" s="459"/>
      <c r="J439" s="459"/>
    </row>
    <row r="440" spans="1:10" ht="12.75" customHeight="1">
      <c r="A440" s="128"/>
      <c r="B440" s="128"/>
      <c r="C440" s="128"/>
      <c r="D440" s="128"/>
      <c r="E440" s="328"/>
      <c r="F440" s="328"/>
      <c r="G440" s="328"/>
      <c r="H440" s="128"/>
      <c r="I440" s="459"/>
      <c r="J440" s="459"/>
    </row>
    <row r="441" spans="1:10" ht="12.75" customHeight="1">
      <c r="A441" s="128"/>
      <c r="B441" s="128"/>
      <c r="C441" s="128"/>
      <c r="D441" s="128"/>
      <c r="E441" s="328"/>
      <c r="F441" s="328"/>
      <c r="G441" s="328"/>
      <c r="H441" s="128"/>
      <c r="I441" s="459"/>
      <c r="J441" s="459"/>
    </row>
    <row r="442" spans="1:10" ht="12.75" customHeight="1">
      <c r="A442" s="128"/>
      <c r="B442" s="128"/>
      <c r="C442" s="128"/>
      <c r="D442" s="128"/>
      <c r="E442" s="328"/>
      <c r="F442" s="328"/>
      <c r="G442" s="328"/>
      <c r="H442" s="128"/>
      <c r="I442" s="459"/>
      <c r="J442" s="459"/>
    </row>
    <row r="443" spans="1:10" ht="12.75" customHeight="1">
      <c r="A443" s="128"/>
      <c r="B443" s="128"/>
      <c r="C443" s="128"/>
      <c r="D443" s="128"/>
      <c r="E443" s="328"/>
      <c r="F443" s="328"/>
      <c r="G443" s="328"/>
      <c r="H443" s="128"/>
      <c r="I443" s="459"/>
      <c r="J443" s="459"/>
    </row>
    <row r="444" spans="1:10" ht="12.75" customHeight="1">
      <c r="A444" s="128"/>
      <c r="B444" s="128"/>
      <c r="C444" s="128"/>
      <c r="D444" s="128"/>
      <c r="E444" s="328"/>
      <c r="F444" s="328"/>
      <c r="G444" s="328"/>
      <c r="H444" s="128"/>
      <c r="I444" s="459"/>
      <c r="J444" s="459"/>
    </row>
    <row r="445" spans="1:10" ht="12.75" customHeight="1">
      <c r="A445" s="128"/>
      <c r="B445" s="128"/>
      <c r="C445" s="128"/>
      <c r="D445" s="128"/>
      <c r="E445" s="328"/>
      <c r="F445" s="328"/>
      <c r="G445" s="328"/>
      <c r="H445" s="128"/>
      <c r="I445" s="459"/>
      <c r="J445" s="459"/>
    </row>
    <row r="446" spans="1:10" ht="12.75" customHeight="1">
      <c r="A446" s="128"/>
      <c r="B446" s="128"/>
      <c r="C446" s="128"/>
      <c r="D446" s="128"/>
      <c r="E446" s="328"/>
      <c r="F446" s="328"/>
      <c r="G446" s="328"/>
      <c r="H446" s="128"/>
      <c r="I446" s="459"/>
      <c r="J446" s="459"/>
    </row>
    <row r="447" spans="1:10" ht="12.75" customHeight="1">
      <c r="A447" s="128"/>
      <c r="B447" s="128"/>
      <c r="C447" s="128"/>
      <c r="D447" s="128"/>
      <c r="E447" s="328"/>
      <c r="F447" s="328"/>
      <c r="G447" s="328"/>
      <c r="H447" s="128"/>
      <c r="I447" s="459"/>
      <c r="J447" s="459"/>
    </row>
    <row r="448" spans="1:10" ht="12.75" customHeight="1">
      <c r="A448" s="128"/>
      <c r="B448" s="128"/>
      <c r="C448" s="128"/>
      <c r="D448" s="128"/>
      <c r="E448" s="328"/>
      <c r="F448" s="328"/>
      <c r="G448" s="328"/>
      <c r="H448" s="128"/>
      <c r="I448" s="459"/>
      <c r="J448" s="459"/>
    </row>
    <row r="449" spans="1:10" ht="12.75" customHeight="1">
      <c r="A449" s="128"/>
      <c r="B449" s="128"/>
      <c r="C449" s="128"/>
      <c r="D449" s="128"/>
      <c r="E449" s="328"/>
      <c r="F449" s="328"/>
      <c r="G449" s="328"/>
      <c r="H449" s="128"/>
      <c r="I449" s="459"/>
      <c r="J449" s="459"/>
    </row>
    <row r="450" spans="1:10" ht="12.75" customHeight="1">
      <c r="A450" s="128"/>
      <c r="B450" s="128"/>
      <c r="C450" s="128"/>
      <c r="D450" s="128"/>
      <c r="E450" s="328"/>
      <c r="F450" s="328"/>
      <c r="G450" s="328"/>
      <c r="H450" s="128"/>
      <c r="I450" s="459"/>
      <c r="J450" s="459"/>
    </row>
    <row r="451" spans="1:10" ht="12.75" customHeight="1">
      <c r="A451" s="128"/>
      <c r="B451" s="128"/>
      <c r="C451" s="128"/>
      <c r="D451" s="128"/>
      <c r="E451" s="328"/>
      <c r="F451" s="328"/>
      <c r="G451" s="328"/>
      <c r="H451" s="128"/>
      <c r="I451" s="459"/>
      <c r="J451" s="459"/>
    </row>
    <row r="452" spans="1:10" ht="12.75" customHeight="1">
      <c r="A452" s="128"/>
      <c r="B452" s="128"/>
      <c r="C452" s="128"/>
      <c r="D452" s="128"/>
      <c r="E452" s="328"/>
      <c r="F452" s="328"/>
      <c r="G452" s="328"/>
      <c r="H452" s="128"/>
      <c r="I452" s="459"/>
      <c r="J452" s="459"/>
    </row>
    <row r="453" spans="1:10" ht="12.75" customHeight="1">
      <c r="A453" s="128"/>
      <c r="B453" s="128"/>
      <c r="C453" s="128"/>
      <c r="D453" s="128"/>
      <c r="E453" s="328"/>
      <c r="F453" s="328"/>
      <c r="G453" s="328"/>
      <c r="H453" s="128"/>
      <c r="I453" s="459"/>
      <c r="J453" s="459"/>
    </row>
    <row r="454" spans="1:10" ht="12.75" customHeight="1">
      <c r="A454" s="128"/>
      <c r="B454" s="128"/>
      <c r="C454" s="128"/>
      <c r="D454" s="128"/>
      <c r="E454" s="328"/>
      <c r="F454" s="328"/>
      <c r="G454" s="328"/>
      <c r="H454" s="128"/>
      <c r="I454" s="459"/>
      <c r="J454" s="459"/>
    </row>
    <row r="455" spans="1:10" ht="12.75" customHeight="1">
      <c r="A455" s="128"/>
      <c r="B455" s="128"/>
      <c r="C455" s="128"/>
      <c r="D455" s="128"/>
      <c r="E455" s="328"/>
      <c r="F455" s="328"/>
      <c r="G455" s="328"/>
      <c r="H455" s="128"/>
      <c r="I455" s="459"/>
      <c r="J455" s="459"/>
    </row>
    <row r="456" spans="1:10" ht="12.75" customHeight="1">
      <c r="A456" s="128"/>
      <c r="B456" s="128"/>
      <c r="C456" s="128"/>
      <c r="D456" s="128"/>
      <c r="E456" s="328"/>
      <c r="F456" s="328"/>
      <c r="G456" s="328"/>
      <c r="H456" s="128"/>
      <c r="I456" s="459"/>
      <c r="J456" s="459"/>
    </row>
    <row r="457" spans="1:10" ht="12.75" customHeight="1">
      <c r="A457" s="128"/>
      <c r="B457" s="128"/>
      <c r="C457" s="128"/>
      <c r="D457" s="128"/>
      <c r="E457" s="328"/>
      <c r="F457" s="328"/>
      <c r="G457" s="328"/>
      <c r="H457" s="128"/>
      <c r="I457" s="459"/>
      <c r="J457" s="459"/>
    </row>
    <row r="458" spans="1:10" ht="12.75" customHeight="1">
      <c r="A458" s="128"/>
      <c r="B458" s="128"/>
      <c r="C458" s="128"/>
      <c r="D458" s="128"/>
      <c r="E458" s="328"/>
      <c r="F458" s="328"/>
      <c r="G458" s="328"/>
      <c r="H458" s="128"/>
      <c r="I458" s="459"/>
      <c r="J458" s="459"/>
    </row>
    <row r="459" spans="1:10" ht="12.75" customHeight="1">
      <c r="A459" s="39"/>
      <c r="B459" s="39"/>
      <c r="C459" s="39"/>
      <c r="D459" s="39"/>
      <c r="E459" s="51"/>
      <c r="F459" s="51"/>
      <c r="G459" s="51"/>
      <c r="H459" s="39"/>
      <c r="I459" s="21"/>
      <c r="J459" s="21"/>
    </row>
    <row r="460" spans="1:10" ht="12.75" customHeight="1">
      <c r="A460" s="39"/>
      <c r="B460" s="39"/>
      <c r="C460" s="39"/>
      <c r="D460" s="39"/>
      <c r="E460" s="51"/>
      <c r="F460" s="51"/>
      <c r="G460" s="51"/>
      <c r="H460" s="39"/>
      <c r="I460" s="21"/>
      <c r="J460" s="21"/>
    </row>
    <row r="461" spans="1:10" ht="12.75" customHeight="1">
      <c r="A461" s="39"/>
      <c r="B461" s="39"/>
      <c r="C461" s="39"/>
      <c r="D461" s="39"/>
      <c r="E461" s="51"/>
      <c r="F461" s="51"/>
      <c r="G461" s="51"/>
      <c r="H461" s="39"/>
      <c r="I461" s="21"/>
      <c r="J461" s="21"/>
    </row>
    <row r="462" spans="1:10" ht="12.75" customHeight="1">
      <c r="A462" s="39"/>
      <c r="B462" s="39"/>
      <c r="C462" s="39"/>
      <c r="D462" s="39"/>
      <c r="E462" s="51"/>
      <c r="F462" s="51"/>
      <c r="G462" s="51"/>
      <c r="H462" s="39"/>
      <c r="I462" s="21"/>
      <c r="J462" s="21"/>
    </row>
    <row r="463" spans="1:10" ht="12.75" customHeight="1">
      <c r="A463" s="39"/>
      <c r="B463" s="39"/>
      <c r="C463" s="39"/>
      <c r="D463" s="39"/>
      <c r="E463" s="51"/>
      <c r="F463" s="51"/>
      <c r="G463" s="51"/>
      <c r="H463" s="39"/>
      <c r="I463" s="21"/>
      <c r="J463" s="21"/>
    </row>
    <row r="464" spans="1:10" ht="12.75" customHeight="1">
      <c r="A464" s="39"/>
      <c r="B464" s="39"/>
      <c r="C464" s="39"/>
      <c r="D464" s="39"/>
      <c r="E464" s="51"/>
      <c r="F464" s="51"/>
      <c r="G464" s="51"/>
      <c r="H464" s="39"/>
      <c r="I464" s="21"/>
      <c r="J464" s="21"/>
    </row>
    <row r="465" spans="1:10" ht="12.75" customHeight="1">
      <c r="A465" s="39"/>
      <c r="B465" s="39"/>
      <c r="C465" s="39"/>
      <c r="D465" s="39"/>
      <c r="E465" s="51"/>
      <c r="F465" s="51"/>
      <c r="G465" s="51"/>
      <c r="H465" s="39"/>
      <c r="I465" s="21"/>
      <c r="J465" s="21"/>
    </row>
    <row r="466" spans="1:10" ht="12.75" customHeight="1">
      <c r="A466" s="39"/>
      <c r="B466" s="39"/>
      <c r="C466" s="39"/>
      <c r="D466" s="39"/>
      <c r="E466" s="328"/>
      <c r="F466" s="29"/>
      <c r="G466" s="51"/>
      <c r="H466" s="39"/>
      <c r="I466" s="21"/>
      <c r="J466" s="21"/>
    </row>
    <row r="467" spans="1:10" ht="12.75" customHeight="1">
      <c r="A467" s="39"/>
      <c r="B467" s="39"/>
      <c r="C467" s="39"/>
      <c r="D467" s="39"/>
      <c r="E467" s="51"/>
      <c r="F467" s="51"/>
      <c r="G467" s="51"/>
      <c r="H467" s="39"/>
      <c r="I467" s="21"/>
      <c r="J467" s="21"/>
    </row>
    <row r="468" spans="1:10" ht="12.75" customHeight="1">
      <c r="A468" s="8"/>
      <c r="B468" s="27"/>
      <c r="C468" s="27"/>
      <c r="D468" s="27"/>
      <c r="E468" s="29"/>
      <c r="F468" s="29"/>
      <c r="G468" s="29"/>
      <c r="H468" s="29"/>
      <c r="I468" s="37"/>
      <c r="J468" s="37"/>
    </row>
    <row r="469" spans="1:10" ht="12.75" customHeight="1">
      <c r="A469" s="27"/>
      <c r="B469" s="27"/>
      <c r="C469" s="27"/>
      <c r="D469" s="27"/>
      <c r="E469" s="29"/>
      <c r="F469" s="29"/>
      <c r="G469" s="29"/>
      <c r="H469" s="29"/>
      <c r="I469" s="37"/>
      <c r="J469" s="37"/>
    </row>
    <row r="470" spans="1:10" ht="12.75" customHeight="1">
      <c r="A470" s="27"/>
      <c r="B470" s="27"/>
      <c r="C470" s="27"/>
      <c r="D470" s="27"/>
      <c r="E470" s="29"/>
      <c r="F470" s="29"/>
      <c r="G470" s="29"/>
      <c r="H470" s="29"/>
      <c r="I470" s="37"/>
      <c r="J470" s="37"/>
    </row>
    <row r="471" spans="1:10" ht="12.75" customHeight="1">
      <c r="A471" s="27"/>
      <c r="B471" s="27"/>
      <c r="C471" s="27"/>
      <c r="D471" s="27"/>
      <c r="E471" s="29"/>
      <c r="F471" s="29"/>
      <c r="G471" s="29"/>
      <c r="H471" s="29"/>
      <c r="I471" s="38"/>
      <c r="J471" s="38"/>
    </row>
    <row r="472" spans="1:10" ht="12.75" customHeight="1">
      <c r="A472" s="27"/>
      <c r="B472" s="27"/>
      <c r="C472" s="27"/>
      <c r="D472" s="27"/>
      <c r="E472" s="29"/>
      <c r="F472" s="29"/>
      <c r="G472" s="29"/>
      <c r="H472" s="29"/>
      <c r="I472" s="38"/>
      <c r="J472" s="38"/>
    </row>
    <row r="473" spans="1:10" ht="12.75" customHeight="1">
      <c r="A473" s="27"/>
      <c r="B473" s="27"/>
      <c r="C473" s="27"/>
      <c r="D473" s="27"/>
      <c r="E473" s="29"/>
      <c r="F473" s="29"/>
      <c r="G473" s="29"/>
      <c r="H473" s="29"/>
      <c r="I473" s="38"/>
      <c r="J473" s="38"/>
    </row>
    <row r="474" spans="1:10" ht="12.75" customHeight="1">
      <c r="A474" s="27"/>
      <c r="B474" s="27"/>
      <c r="C474" s="27"/>
      <c r="D474" s="27"/>
      <c r="E474" s="29"/>
      <c r="F474" s="29"/>
      <c r="G474" s="29"/>
      <c r="H474" s="29"/>
      <c r="I474" s="27"/>
      <c r="J474" s="27"/>
    </row>
    <row r="475" spans="1:10" ht="12.75" customHeight="1">
      <c r="A475" s="27"/>
      <c r="B475" s="27"/>
      <c r="C475" s="27"/>
      <c r="D475" s="27"/>
      <c r="E475" s="29"/>
      <c r="F475" s="29"/>
      <c r="G475" s="29"/>
      <c r="H475" s="29"/>
      <c r="I475" s="27"/>
      <c r="J475" s="27"/>
    </row>
    <row r="476" spans="1:10" ht="12.75" customHeight="1">
      <c r="A476" s="27"/>
      <c r="B476" s="27"/>
      <c r="C476" s="27"/>
      <c r="D476" s="27"/>
      <c r="E476" s="29"/>
      <c r="F476" s="29"/>
      <c r="G476" s="29"/>
      <c r="H476" s="29"/>
      <c r="I476" s="27"/>
      <c r="J476" s="27"/>
    </row>
    <row r="477" spans="1:10" ht="12.75" customHeight="1">
      <c r="A477" s="27"/>
      <c r="B477" s="27"/>
      <c r="C477" s="27"/>
      <c r="D477" s="27"/>
      <c r="E477" s="29"/>
      <c r="F477" s="29"/>
      <c r="G477" s="29"/>
      <c r="H477" s="29"/>
      <c r="I477" s="27"/>
      <c r="J477" s="27"/>
    </row>
    <row r="478" spans="1:10" ht="12.75" customHeight="1">
      <c r="A478" s="27"/>
      <c r="B478" s="27"/>
      <c r="C478" s="27"/>
      <c r="D478" s="27"/>
      <c r="E478" s="29"/>
      <c r="F478" s="29"/>
      <c r="G478" s="29"/>
      <c r="H478" s="29"/>
      <c r="I478" s="27"/>
      <c r="J478" s="27"/>
    </row>
    <row r="479" spans="1:10" ht="12.75" customHeight="1">
      <c r="A479" s="27"/>
      <c r="B479" s="27"/>
      <c r="C479" s="27"/>
      <c r="D479" s="27"/>
      <c r="E479" s="29"/>
      <c r="F479" s="29"/>
      <c r="G479" s="29"/>
      <c r="H479" s="29"/>
      <c r="I479" s="27"/>
      <c r="J479" s="27"/>
    </row>
    <row r="480" spans="1:10" ht="12.75" customHeight="1">
      <c r="A480" s="27"/>
      <c r="B480" s="27"/>
      <c r="C480" s="27"/>
      <c r="D480" s="27"/>
      <c r="E480" s="29"/>
      <c r="F480" s="29"/>
      <c r="G480" s="29"/>
      <c r="H480" s="29"/>
      <c r="I480" s="27"/>
      <c r="J480" s="27"/>
    </row>
    <row r="481" spans="1:10" ht="12.75" customHeight="1">
      <c r="A481" s="27"/>
      <c r="B481" s="27"/>
      <c r="C481" s="27"/>
      <c r="D481" s="27"/>
      <c r="E481" s="29"/>
      <c r="F481" s="29"/>
      <c r="G481" s="29"/>
      <c r="H481" s="29"/>
      <c r="I481" s="27"/>
      <c r="J481" s="27"/>
    </row>
    <row r="482" spans="1:10" ht="12.75" customHeight="1">
      <c r="A482" s="27"/>
      <c r="B482" s="27"/>
      <c r="C482" s="27"/>
      <c r="D482" s="27"/>
      <c r="E482" s="29"/>
      <c r="F482" s="29"/>
      <c r="G482" s="29"/>
      <c r="H482" s="29"/>
      <c r="I482" s="27"/>
      <c r="J482" s="27"/>
    </row>
    <row r="483" spans="1:10" ht="12.75" customHeight="1">
      <c r="A483" s="27"/>
      <c r="B483" s="27"/>
      <c r="C483" s="27"/>
      <c r="D483" s="27"/>
      <c r="E483" s="29"/>
      <c r="F483" s="29"/>
      <c r="G483" s="29"/>
      <c r="H483" s="29"/>
      <c r="I483" s="27"/>
      <c r="J483" s="27"/>
    </row>
    <row r="484" spans="1:10" ht="12.75" customHeight="1">
      <c r="A484" s="27"/>
      <c r="B484" s="27"/>
      <c r="C484" s="27"/>
      <c r="D484" s="27"/>
      <c r="E484" s="29"/>
      <c r="F484" s="29"/>
      <c r="G484" s="29"/>
      <c r="H484" s="29"/>
      <c r="I484" s="27"/>
      <c r="J484" s="27"/>
    </row>
    <row r="485" spans="1:10" ht="12.75" customHeight="1">
      <c r="A485" s="27"/>
      <c r="B485" s="27"/>
      <c r="C485" s="27"/>
      <c r="D485" s="27"/>
      <c r="E485" s="29"/>
      <c r="F485" s="29"/>
      <c r="G485" s="29"/>
      <c r="H485" s="29"/>
      <c r="I485" s="27"/>
      <c r="J485" s="27"/>
    </row>
    <row r="486" spans="1:10" ht="12.75" customHeight="1">
      <c r="A486" s="27"/>
      <c r="B486" s="27"/>
      <c r="C486" s="27"/>
      <c r="D486" s="27"/>
      <c r="E486" s="29"/>
      <c r="F486" s="29"/>
      <c r="G486" s="29"/>
      <c r="H486" s="29"/>
      <c r="I486" s="27"/>
      <c r="J486" s="27"/>
    </row>
    <row r="487" spans="1:10" ht="12.75" customHeight="1">
      <c r="A487" s="27"/>
      <c r="B487" s="27"/>
      <c r="C487" s="27"/>
      <c r="D487" s="27"/>
      <c r="E487" s="29"/>
      <c r="F487" s="29"/>
      <c r="G487" s="29"/>
      <c r="H487" s="29"/>
      <c r="I487" s="27"/>
      <c r="J487" s="27"/>
    </row>
    <row r="488" spans="1:10" ht="12.75" customHeight="1">
      <c r="A488" s="27"/>
      <c r="B488" s="27"/>
      <c r="C488" s="27"/>
      <c r="D488" s="27"/>
      <c r="E488" s="29"/>
      <c r="F488" s="29"/>
      <c r="G488" s="29"/>
      <c r="H488" s="29"/>
      <c r="I488" s="40"/>
      <c r="J488" s="40"/>
    </row>
    <row r="489" spans="1:10" ht="12.75" customHeight="1">
      <c r="A489" s="5"/>
      <c r="B489" s="5"/>
      <c r="C489" s="5"/>
      <c r="D489" s="5"/>
      <c r="E489" s="19"/>
      <c r="F489" s="19"/>
      <c r="G489" s="19"/>
      <c r="H489" s="19"/>
      <c r="I489" s="36"/>
      <c r="J489" s="36"/>
    </row>
    <row r="490" spans="1:10" ht="12.75" customHeight="1">
      <c r="A490" s="5"/>
      <c r="B490" s="5"/>
      <c r="C490" s="5"/>
      <c r="D490" s="5"/>
      <c r="E490" s="19"/>
      <c r="F490" s="19"/>
      <c r="G490" s="19"/>
      <c r="H490" s="19"/>
      <c r="I490" s="36"/>
      <c r="J490" s="36"/>
    </row>
    <row r="491" spans="1:10" ht="12.75" customHeight="1">
      <c r="A491" s="5"/>
      <c r="B491" s="5"/>
      <c r="C491" s="5"/>
      <c r="D491" s="5"/>
      <c r="E491" s="19"/>
      <c r="F491" s="19"/>
      <c r="G491" s="19"/>
      <c r="H491" s="19"/>
      <c r="I491" s="36"/>
      <c r="J491" s="36"/>
    </row>
    <row r="492" spans="1:10" ht="12.75" customHeight="1">
      <c r="A492" s="5"/>
      <c r="B492" s="5"/>
      <c r="C492" s="5"/>
      <c r="D492" s="5"/>
      <c r="E492" s="19"/>
      <c r="F492" s="19"/>
      <c r="G492" s="19"/>
      <c r="H492" s="19"/>
      <c r="I492" s="36"/>
      <c r="J492" s="36"/>
    </row>
    <row r="493" spans="1:10" ht="12.75" customHeight="1">
      <c r="A493" s="5"/>
      <c r="B493" s="5"/>
      <c r="C493" s="5"/>
      <c r="D493" s="5"/>
      <c r="E493" s="19"/>
      <c r="F493" s="19"/>
      <c r="G493" s="19"/>
      <c r="H493" s="19"/>
      <c r="I493" s="36"/>
      <c r="J493" s="36"/>
    </row>
    <row r="494" spans="1:10" ht="12.75" customHeight="1">
      <c r="A494" s="5"/>
      <c r="B494" s="5"/>
      <c r="C494" s="5"/>
      <c r="D494" s="5"/>
      <c r="E494" s="19"/>
      <c r="F494" s="19"/>
      <c r="G494" s="19"/>
      <c r="H494" s="19"/>
      <c r="I494" s="36"/>
      <c r="J494" s="36"/>
    </row>
    <row r="495" spans="1:10" ht="12.75" customHeight="1">
      <c r="A495" s="5"/>
      <c r="B495" s="5"/>
      <c r="C495" s="5"/>
      <c r="D495" s="5"/>
      <c r="E495" s="19"/>
      <c r="F495" s="19"/>
      <c r="G495" s="19"/>
      <c r="H495" s="19"/>
      <c r="I495" s="36"/>
      <c r="J495" s="36"/>
    </row>
    <row r="496" spans="1:10" ht="12.75" customHeight="1">
      <c r="A496" s="5"/>
      <c r="B496" s="5"/>
      <c r="C496" s="5"/>
      <c r="D496" s="5"/>
      <c r="E496" s="19"/>
      <c r="F496" s="19"/>
      <c r="G496" s="19"/>
      <c r="H496" s="5"/>
      <c r="I496" s="36"/>
      <c r="J496" s="36"/>
    </row>
    <row r="497" spans="1:10" ht="12.75" customHeight="1">
      <c r="A497" s="5"/>
      <c r="B497" s="5"/>
      <c r="C497" s="5"/>
      <c r="D497" s="5"/>
      <c r="E497" s="19"/>
      <c r="F497" s="19"/>
      <c r="G497" s="19"/>
      <c r="H497" s="5"/>
      <c r="I497" s="36"/>
      <c r="J497" s="36"/>
    </row>
    <row r="498" spans="1:10" ht="12.75" customHeight="1">
      <c r="A498" s="5"/>
      <c r="B498" s="5"/>
      <c r="C498" s="5"/>
      <c r="D498" s="5"/>
      <c r="E498" s="19"/>
      <c r="F498" s="19"/>
      <c r="G498" s="19"/>
      <c r="H498" s="5"/>
      <c r="I498" s="36"/>
      <c r="J498" s="36"/>
    </row>
    <row r="499" spans="1:10" ht="12.75" customHeight="1">
      <c r="A499" s="5"/>
      <c r="B499" s="5"/>
      <c r="C499" s="5"/>
      <c r="D499" s="5"/>
      <c r="E499" s="19"/>
      <c r="F499" s="19"/>
      <c r="G499" s="19"/>
      <c r="H499" s="5"/>
      <c r="I499" s="36"/>
      <c r="J499" s="36"/>
    </row>
    <row r="500" spans="1:10" ht="12.75" customHeight="1">
      <c r="A500" s="5"/>
      <c r="B500" s="5"/>
      <c r="C500" s="5"/>
      <c r="D500" s="5"/>
      <c r="E500" s="19"/>
      <c r="F500" s="19"/>
      <c r="G500" s="19"/>
      <c r="H500" s="5"/>
      <c r="I500" s="36"/>
      <c r="J500" s="36"/>
    </row>
    <row r="501" spans="1:10" ht="12.75" customHeight="1">
      <c r="A501" s="5"/>
      <c r="B501" s="5"/>
      <c r="C501" s="5"/>
      <c r="D501" s="5"/>
      <c r="E501" s="19"/>
      <c r="F501" s="19"/>
      <c r="G501" s="19"/>
      <c r="H501" s="5"/>
      <c r="I501" s="36"/>
      <c r="J501" s="36"/>
    </row>
    <row r="502" spans="1:10" ht="12.75" customHeight="1">
      <c r="A502" s="5"/>
      <c r="B502" s="5"/>
      <c r="C502" s="5"/>
      <c r="D502" s="5"/>
      <c r="E502" s="19"/>
      <c r="F502" s="19"/>
      <c r="G502" s="19"/>
      <c r="H502" s="5"/>
      <c r="I502" s="36"/>
      <c r="J502" s="36"/>
    </row>
    <row r="503" spans="1:10" ht="12.75" customHeight="1">
      <c r="A503" s="5"/>
      <c r="B503" s="5"/>
      <c r="C503" s="5"/>
      <c r="D503" s="5"/>
      <c r="E503" s="19"/>
      <c r="F503" s="19"/>
      <c r="G503" s="19"/>
      <c r="H503" s="5"/>
      <c r="I503" s="36"/>
      <c r="J503" s="36"/>
    </row>
    <row r="504" spans="1:10" ht="12.75" customHeight="1">
      <c r="A504" s="5"/>
      <c r="B504" s="5"/>
      <c r="C504" s="5"/>
      <c r="D504" s="5"/>
      <c r="E504" s="19"/>
      <c r="F504" s="19"/>
      <c r="G504" s="19"/>
      <c r="H504" s="5"/>
      <c r="I504" s="36"/>
      <c r="J504" s="36"/>
    </row>
    <row r="505" spans="1:10" ht="12.75" customHeight="1">
      <c r="A505" s="5"/>
      <c r="B505" s="5"/>
      <c r="C505" s="5"/>
      <c r="D505" s="5"/>
      <c r="E505" s="19"/>
      <c r="F505" s="19"/>
      <c r="G505" s="19"/>
      <c r="H505" s="5"/>
      <c r="I505" s="36"/>
      <c r="J505" s="36"/>
    </row>
    <row r="506" spans="1:10" ht="12.75" customHeight="1">
      <c r="A506" s="5"/>
      <c r="B506" s="5"/>
      <c r="C506" s="5"/>
      <c r="D506" s="5"/>
      <c r="E506" s="19"/>
      <c r="F506" s="19"/>
      <c r="G506" s="19"/>
      <c r="H506" s="5"/>
      <c r="I506" s="36"/>
      <c r="J506" s="36"/>
    </row>
    <row r="507" spans="1:10" ht="12.75" customHeight="1">
      <c r="A507" s="5"/>
      <c r="B507" s="5"/>
      <c r="C507" s="5"/>
      <c r="D507" s="5"/>
      <c r="E507" s="19"/>
      <c r="F507" s="19"/>
      <c r="G507" s="19"/>
      <c r="H507" s="5"/>
      <c r="I507" s="36"/>
      <c r="J507" s="36"/>
    </row>
    <row r="508" spans="1:10" ht="12.75" customHeight="1">
      <c r="A508" s="5"/>
      <c r="B508" s="5"/>
      <c r="C508" s="5"/>
      <c r="D508" s="5"/>
      <c r="E508" s="19"/>
      <c r="F508" s="19"/>
      <c r="G508" s="19"/>
      <c r="H508" s="5"/>
      <c r="I508" s="36"/>
      <c r="J508" s="36"/>
    </row>
    <row r="533" spans="11:13" ht="12.75" customHeight="1">
      <c r="K533" s="39"/>
      <c r="L533" s="39"/>
      <c r="M533" s="39"/>
    </row>
    <row r="534" spans="11:13" ht="12.75" customHeight="1">
      <c r="K534" s="39"/>
      <c r="L534" s="39"/>
      <c r="M534" s="39"/>
    </row>
    <row r="535" spans="11:13" ht="12.75" customHeight="1">
      <c r="K535" s="39"/>
      <c r="L535" s="39"/>
      <c r="M535" s="39"/>
    </row>
    <row r="536" spans="11:13" ht="12.75" customHeight="1">
      <c r="K536" s="39"/>
      <c r="L536" s="39"/>
      <c r="M536" s="39"/>
    </row>
    <row r="537" spans="11:13" ht="12.75" customHeight="1">
      <c r="K537" s="39"/>
      <c r="L537" s="39"/>
      <c r="M537" s="39"/>
    </row>
    <row r="538" spans="11:13" ht="12.75" customHeight="1">
      <c r="K538" s="39"/>
      <c r="L538" s="39"/>
      <c r="M538" s="39"/>
    </row>
    <row r="539" spans="11:13" ht="12.75" customHeight="1">
      <c r="K539" s="39"/>
      <c r="L539" s="39"/>
      <c r="M539" s="39"/>
    </row>
    <row r="540" spans="11:13" ht="12.75" customHeight="1">
      <c r="K540" s="39"/>
      <c r="L540" s="39"/>
      <c r="M540" s="39"/>
    </row>
    <row r="541" spans="11:13" ht="12.75" customHeight="1">
      <c r="K541" s="39"/>
      <c r="L541" s="39"/>
      <c r="M541" s="39"/>
    </row>
    <row r="542" spans="11:13" ht="12.75" customHeight="1">
      <c r="K542" s="39"/>
      <c r="L542" s="39"/>
      <c r="M542" s="39"/>
    </row>
    <row r="543" spans="11:13" ht="12.75" customHeight="1">
      <c r="K543" s="39"/>
      <c r="L543" s="39"/>
      <c r="M543" s="39"/>
    </row>
    <row r="544" spans="11:13" ht="12.75" customHeight="1">
      <c r="K544" s="39"/>
      <c r="L544" s="39"/>
      <c r="M544" s="39"/>
    </row>
    <row r="545" spans="11:13" ht="12.75" customHeight="1">
      <c r="K545" s="39"/>
      <c r="L545" s="39"/>
      <c r="M545" s="39"/>
    </row>
    <row r="546" spans="11:13" ht="12.75" customHeight="1">
      <c r="K546" s="39"/>
      <c r="L546" s="39"/>
      <c r="M546" s="39"/>
    </row>
    <row r="547" spans="11:13" ht="12.75" customHeight="1">
      <c r="K547" s="39"/>
      <c r="L547" s="39"/>
      <c r="M547" s="39"/>
    </row>
    <row r="548" spans="11:13" ht="12.75" customHeight="1">
      <c r="K548" s="39"/>
      <c r="L548" s="39"/>
      <c r="M548" s="39"/>
    </row>
    <row r="549" spans="11:13" ht="12.75" customHeight="1">
      <c r="K549" s="39"/>
      <c r="L549" s="39"/>
      <c r="M549" s="39"/>
    </row>
    <row r="550" spans="11:13" ht="12.75" customHeight="1">
      <c r="K550" s="39"/>
      <c r="L550" s="39"/>
      <c r="M550" s="39"/>
    </row>
    <row r="551" spans="11:13" ht="12.75" customHeight="1">
      <c r="K551" s="39"/>
      <c r="L551" s="39"/>
      <c r="M551" s="39"/>
    </row>
    <row r="552" spans="11:13" ht="12.75" customHeight="1">
      <c r="K552" s="39"/>
      <c r="L552" s="39"/>
      <c r="M552" s="39"/>
    </row>
    <row r="553" spans="11:13" ht="12.75" customHeight="1">
      <c r="K553" s="39"/>
      <c r="L553" s="39"/>
      <c r="M553" s="39"/>
    </row>
    <row r="554" spans="11:13" ht="12.75" customHeight="1">
      <c r="K554" s="39"/>
      <c r="L554" s="39"/>
      <c r="M554" s="39"/>
    </row>
    <row r="555" spans="11:13" ht="12.75" customHeight="1">
      <c r="K555" s="39"/>
      <c r="L555" s="39"/>
      <c r="M555" s="39"/>
    </row>
    <row r="704" ht="13.5" customHeight="1"/>
    <row r="737" spans="11:12" ht="12.75" customHeight="1">
      <c r="K737" s="39"/>
      <c r="L737" s="39"/>
    </row>
    <row r="738" spans="11:12" ht="12.75" customHeight="1">
      <c r="K738" s="39"/>
      <c r="L738" s="39"/>
    </row>
    <row r="739" spans="11:12" ht="12.75" customHeight="1">
      <c r="K739" s="39"/>
      <c r="L739" s="39"/>
    </row>
    <row r="740" spans="11:12" ht="12.75" customHeight="1">
      <c r="K740" s="39"/>
      <c r="L740" s="39"/>
    </row>
    <row r="741" spans="11:12" ht="12.75" customHeight="1">
      <c r="K741" s="39"/>
      <c r="L741" s="39"/>
    </row>
    <row r="742" spans="11:12" ht="12.75" customHeight="1">
      <c r="K742" s="39"/>
      <c r="L742" s="39"/>
    </row>
    <row r="743" spans="11:12" ht="12.75" customHeight="1">
      <c r="K743" s="39"/>
      <c r="L743" s="39"/>
    </row>
    <row r="744" spans="11:12" ht="12.75" customHeight="1">
      <c r="K744" s="39"/>
      <c r="L744" s="39"/>
    </row>
    <row r="745" spans="11:12" ht="12.75" customHeight="1">
      <c r="K745" s="39"/>
      <c r="L745" s="39"/>
    </row>
    <row r="746" spans="11:12" ht="12.75" customHeight="1">
      <c r="K746" s="39"/>
      <c r="L746" s="39"/>
    </row>
    <row r="747" spans="11:12" ht="12.75" customHeight="1">
      <c r="K747" s="39"/>
      <c r="L747" s="39"/>
    </row>
    <row r="748" spans="11:12" ht="12.75" customHeight="1">
      <c r="K748" s="39"/>
      <c r="L748" s="39"/>
    </row>
    <row r="749" spans="11:12" ht="12.75" customHeight="1">
      <c r="K749" s="39"/>
      <c r="L749" s="39"/>
    </row>
    <row r="750" spans="11:12" ht="12.75" customHeight="1">
      <c r="K750" s="39"/>
      <c r="L750" s="39"/>
    </row>
    <row r="751" spans="11:12" ht="12.75" customHeight="1">
      <c r="K751" s="39"/>
      <c r="L751" s="39"/>
    </row>
    <row r="752" spans="11:12" ht="12.75" customHeight="1">
      <c r="K752" s="39"/>
      <c r="L752" s="39"/>
    </row>
    <row r="753" spans="11:12" ht="12.75" customHeight="1">
      <c r="K753" s="39"/>
      <c r="L753" s="39"/>
    </row>
    <row r="754" spans="11:12" ht="12.75" customHeight="1">
      <c r="K754" s="39"/>
      <c r="L754" s="39"/>
    </row>
    <row r="755" spans="11:12" ht="12.75" customHeight="1">
      <c r="K755" s="39"/>
      <c r="L755" s="39"/>
    </row>
    <row r="756" spans="11:12" ht="12.75" customHeight="1">
      <c r="K756" s="39"/>
      <c r="L756" s="39"/>
    </row>
  </sheetData>
  <sheetProtection/>
  <printOptions/>
  <pageMargins left="0.09" right="0.24" top="0.66" bottom="0.47" header="0.5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19">
      <selection activeCell="G125" sqref="G125"/>
    </sheetView>
  </sheetViews>
  <sheetFormatPr defaultColWidth="9.00390625" defaultRowHeight="12.75"/>
  <cols>
    <col min="1" max="1" width="4.375" style="0" customWidth="1"/>
    <col min="2" max="2" width="7.00390625" style="0" customWidth="1"/>
    <col min="3" max="3" width="5.75390625" style="0" customWidth="1"/>
    <col min="4" max="4" width="36.625" style="0" customWidth="1"/>
    <col min="5" max="6" width="11.875" style="0" customWidth="1"/>
    <col min="7" max="7" width="11.00390625" style="0" customWidth="1"/>
    <col min="8" max="8" width="9.00390625" style="0" customWidth="1"/>
    <col min="9" max="9" width="0.74609375" style="0" hidden="1" customWidth="1"/>
    <col min="10" max="10" width="11.75390625" style="0" bestFit="1" customWidth="1"/>
    <col min="12" max="12" width="10.125" style="0" bestFit="1" customWidth="1"/>
  </cols>
  <sheetData>
    <row r="1" spans="1:8" ht="12.75" customHeight="1">
      <c r="A1" s="59"/>
      <c r="B1" s="59"/>
      <c r="C1" s="59"/>
      <c r="D1" s="59"/>
      <c r="E1" s="59"/>
      <c r="F1" s="59"/>
      <c r="G1" s="59"/>
      <c r="H1" s="59"/>
    </row>
    <row r="2" spans="1:9" ht="12.75" customHeight="1">
      <c r="A2" s="59"/>
      <c r="B2" s="59"/>
      <c r="C2" s="59"/>
      <c r="D2" s="59"/>
      <c r="E2" s="59"/>
      <c r="F2" s="59" t="s">
        <v>232</v>
      </c>
      <c r="G2" s="59"/>
      <c r="H2" s="59"/>
      <c r="I2" s="5"/>
    </row>
    <row r="3" spans="1:9" ht="12.75" customHeight="1">
      <c r="A3" s="59"/>
      <c r="B3" s="59"/>
      <c r="C3" s="59"/>
      <c r="D3" s="59"/>
      <c r="E3" s="59"/>
      <c r="F3" s="59" t="s">
        <v>1</v>
      </c>
      <c r="G3" s="59"/>
      <c r="H3" s="59"/>
      <c r="I3" s="5"/>
    </row>
    <row r="4" spans="1:9" ht="12.75" customHeight="1">
      <c r="A4" s="59"/>
      <c r="B4" s="59"/>
      <c r="C4" s="59"/>
      <c r="D4" s="59"/>
      <c r="E4" s="59"/>
      <c r="F4" s="59" t="s">
        <v>433</v>
      </c>
      <c r="G4" s="59"/>
      <c r="H4" s="59"/>
      <c r="I4" s="5"/>
    </row>
    <row r="5" spans="1:8" ht="12.75" customHeight="1">
      <c r="A5" s="59"/>
      <c r="B5" s="59"/>
      <c r="C5" s="59"/>
      <c r="D5" s="59"/>
      <c r="E5" s="59"/>
      <c r="F5" s="59"/>
      <c r="G5" s="59"/>
      <c r="H5" s="59"/>
    </row>
    <row r="6" spans="1:8" ht="12.75" customHeight="1">
      <c r="A6" s="59"/>
      <c r="B6" s="59"/>
      <c r="C6" s="59"/>
      <c r="D6" s="61" t="s">
        <v>237</v>
      </c>
      <c r="E6" s="59"/>
      <c r="F6" s="59"/>
      <c r="G6" s="59"/>
      <c r="H6" s="59"/>
    </row>
    <row r="7" spans="1:9" ht="12.75" customHeight="1">
      <c r="A7" s="62"/>
      <c r="B7" s="63"/>
      <c r="C7" s="62"/>
      <c r="D7" s="63"/>
      <c r="E7" s="62" t="s">
        <v>222</v>
      </c>
      <c r="F7" s="63" t="s">
        <v>98</v>
      </c>
      <c r="G7" s="64" t="s">
        <v>225</v>
      </c>
      <c r="H7" s="65" t="s">
        <v>227</v>
      </c>
      <c r="I7" s="34"/>
    </row>
    <row r="8" spans="1:9" ht="12.75" customHeight="1">
      <c r="A8" s="66" t="s">
        <v>94</v>
      </c>
      <c r="B8" s="67" t="s">
        <v>95</v>
      </c>
      <c r="C8" s="66" t="s">
        <v>4</v>
      </c>
      <c r="D8" s="67" t="s">
        <v>221</v>
      </c>
      <c r="E8" s="66" t="s">
        <v>99</v>
      </c>
      <c r="F8" s="67" t="s">
        <v>223</v>
      </c>
      <c r="G8" s="68">
        <v>2018</v>
      </c>
      <c r="H8" s="69"/>
      <c r="I8" s="34"/>
    </row>
    <row r="9" spans="1:9" ht="12.75" customHeight="1">
      <c r="A9" s="70"/>
      <c r="B9" s="71"/>
      <c r="C9" s="70"/>
      <c r="D9" s="71"/>
      <c r="E9" s="70" t="s">
        <v>434</v>
      </c>
      <c r="F9" s="71" t="s">
        <v>224</v>
      </c>
      <c r="G9" s="72" t="s">
        <v>435</v>
      </c>
      <c r="H9" s="73" t="s">
        <v>228</v>
      </c>
      <c r="I9" s="34"/>
    </row>
    <row r="10" spans="1:9" ht="12.75" customHeight="1">
      <c r="A10" s="75">
        <v>1</v>
      </c>
      <c r="B10" s="75">
        <v>2</v>
      </c>
      <c r="C10" s="75">
        <v>3</v>
      </c>
      <c r="D10" s="75">
        <v>4</v>
      </c>
      <c r="E10" s="75">
        <v>5</v>
      </c>
      <c r="F10" s="75">
        <v>6</v>
      </c>
      <c r="G10" s="75">
        <v>7</v>
      </c>
      <c r="H10" s="362">
        <v>8</v>
      </c>
      <c r="I10" s="35"/>
    </row>
    <row r="11" spans="1:10" ht="12.75" customHeight="1">
      <c r="A11" s="114">
        <v>600</v>
      </c>
      <c r="B11" s="154"/>
      <c r="C11" s="134"/>
      <c r="D11" s="134" t="s">
        <v>24</v>
      </c>
      <c r="E11" s="155">
        <f>E14+E15+E16+E17</f>
        <v>9398458</v>
      </c>
      <c r="F11" s="156">
        <f>F12</f>
        <v>9909970</v>
      </c>
      <c r="G11" s="157">
        <f>G12</f>
        <v>9770155.629999999</v>
      </c>
      <c r="H11" s="564">
        <f>G11/F11*100</f>
        <v>98.5891544575816</v>
      </c>
      <c r="I11" s="43"/>
      <c r="J11" s="44"/>
    </row>
    <row r="12" spans="1:10" ht="12.75" customHeight="1">
      <c r="A12" s="158"/>
      <c r="B12" s="159">
        <v>60014</v>
      </c>
      <c r="C12" s="91"/>
      <c r="D12" s="91" t="s">
        <v>25</v>
      </c>
      <c r="E12" s="160">
        <f>E13</f>
        <v>0</v>
      </c>
      <c r="F12" s="92">
        <f>F14+F16+F17+F15</f>
        <v>9909970</v>
      </c>
      <c r="G12" s="161">
        <f>G14+G15+G16+G17</f>
        <v>9770155.629999999</v>
      </c>
      <c r="H12" s="565">
        <f>G12/F12*100</f>
        <v>98.5891544575816</v>
      </c>
      <c r="I12" s="41"/>
      <c r="J12" s="42"/>
    </row>
    <row r="13" spans="1:10" ht="12.75" customHeight="1">
      <c r="A13" s="104"/>
      <c r="B13" s="162"/>
      <c r="C13" s="91"/>
      <c r="D13" s="124" t="s">
        <v>226</v>
      </c>
      <c r="E13" s="163"/>
      <c r="F13" s="164"/>
      <c r="G13" s="165"/>
      <c r="H13" s="571"/>
      <c r="I13" s="41"/>
      <c r="J13" s="42"/>
    </row>
    <row r="14" spans="1:11" ht="12.75" customHeight="1">
      <c r="A14" s="133"/>
      <c r="B14" s="378"/>
      <c r="C14" s="110">
        <v>6050</v>
      </c>
      <c r="D14" s="110" t="s">
        <v>31</v>
      </c>
      <c r="E14" s="231">
        <v>3553872</v>
      </c>
      <c r="F14" s="231">
        <v>4387957</v>
      </c>
      <c r="G14" s="183">
        <v>4387956.42</v>
      </c>
      <c r="H14" s="238">
        <f>G14/F14*100</f>
        <v>99.99998678200356</v>
      </c>
      <c r="I14" s="758">
        <f>H14/G14*100</f>
        <v>0.0022789649032568</v>
      </c>
      <c r="J14" s="453"/>
      <c r="K14" s="622"/>
    </row>
    <row r="15" spans="1:11" ht="12.75" customHeight="1">
      <c r="A15" s="133"/>
      <c r="B15" s="378"/>
      <c r="C15" s="110">
        <v>6057</v>
      </c>
      <c r="D15" s="110" t="s">
        <v>31</v>
      </c>
      <c r="E15" s="231">
        <v>3000000</v>
      </c>
      <c r="F15" s="231">
        <v>2882139</v>
      </c>
      <c r="G15" s="183">
        <v>2742325.87</v>
      </c>
      <c r="H15" s="238">
        <f>G15/F15*100</f>
        <v>95.14898032329461</v>
      </c>
      <c r="I15" s="758">
        <v>0</v>
      </c>
      <c r="J15" s="453"/>
      <c r="K15" s="622"/>
    </row>
    <row r="16" spans="1:11" ht="12.75" customHeight="1">
      <c r="A16" s="133"/>
      <c r="B16" s="378"/>
      <c r="C16" s="110">
        <v>6059</v>
      </c>
      <c r="D16" s="110" t="s">
        <v>31</v>
      </c>
      <c r="E16" s="231">
        <v>2664586</v>
      </c>
      <c r="F16" s="231">
        <v>2439999</v>
      </c>
      <c r="G16" s="183">
        <v>2439998.34</v>
      </c>
      <c r="H16" s="238">
        <f>G16/F16*100</f>
        <v>99.99997295080858</v>
      </c>
      <c r="I16" s="758">
        <f>H16/G16*100</f>
        <v>0.0040983623353944</v>
      </c>
      <c r="J16" s="453"/>
      <c r="K16" s="622"/>
    </row>
    <row r="17" spans="1:11" ht="12.75" customHeight="1">
      <c r="A17" s="323"/>
      <c r="B17" s="378"/>
      <c r="C17" s="110">
        <v>6060</v>
      </c>
      <c r="D17" s="110" t="s">
        <v>32</v>
      </c>
      <c r="E17" s="231">
        <v>180000</v>
      </c>
      <c r="F17" s="231">
        <v>199875</v>
      </c>
      <c r="G17" s="183">
        <v>199875</v>
      </c>
      <c r="H17" s="238">
        <f>G17/F17*100</f>
        <v>100</v>
      </c>
      <c r="I17" s="453"/>
      <c r="J17" s="453"/>
      <c r="K17" s="622"/>
    </row>
    <row r="18" spans="1:8" ht="12.75" customHeight="1">
      <c r="A18" s="134">
        <v>710</v>
      </c>
      <c r="B18" s="174"/>
      <c r="C18" s="134"/>
      <c r="D18" s="134" t="s">
        <v>35</v>
      </c>
      <c r="E18" s="156">
        <f>E19</f>
        <v>50000</v>
      </c>
      <c r="F18" s="156">
        <f>F19</f>
        <v>50000</v>
      </c>
      <c r="G18" s="118">
        <f>G19</f>
        <v>0</v>
      </c>
      <c r="H18" s="564">
        <f aca="true" t="shared" si="0" ref="H18:H24">G18/F18*100</f>
        <v>0</v>
      </c>
    </row>
    <row r="19" spans="1:8" ht="12.75" customHeight="1">
      <c r="A19" s="58"/>
      <c r="B19" s="123">
        <v>71012</v>
      </c>
      <c r="C19" s="91"/>
      <c r="D19" s="91" t="s">
        <v>345</v>
      </c>
      <c r="E19" s="92">
        <f>E21+E20</f>
        <v>50000</v>
      </c>
      <c r="F19" s="92">
        <f>F21+F20</f>
        <v>50000</v>
      </c>
      <c r="G19" s="94">
        <f>G21</f>
        <v>0</v>
      </c>
      <c r="H19" s="565">
        <f t="shared" si="0"/>
        <v>0</v>
      </c>
    </row>
    <row r="20" spans="1:8" ht="12.75" customHeight="1">
      <c r="A20" s="88"/>
      <c r="B20" s="101"/>
      <c r="C20" s="97">
        <v>6057</v>
      </c>
      <c r="D20" s="97" t="s">
        <v>449</v>
      </c>
      <c r="E20" s="98">
        <v>40000</v>
      </c>
      <c r="F20" s="98">
        <v>40000</v>
      </c>
      <c r="G20" s="100">
        <v>0</v>
      </c>
      <c r="H20" s="566">
        <v>0</v>
      </c>
    </row>
    <row r="21" spans="1:8" ht="12.75" customHeight="1">
      <c r="A21" s="88"/>
      <c r="B21" s="171"/>
      <c r="C21" s="97">
        <v>6060</v>
      </c>
      <c r="D21" s="97" t="s">
        <v>32</v>
      </c>
      <c r="E21" s="231">
        <v>10000</v>
      </c>
      <c r="F21" s="231">
        <v>10000</v>
      </c>
      <c r="G21" s="183"/>
      <c r="H21" s="242">
        <f t="shared" si="0"/>
        <v>0</v>
      </c>
    </row>
    <row r="22" spans="1:8" ht="12.75" customHeight="1">
      <c r="A22" s="114">
        <v>750</v>
      </c>
      <c r="B22" s="114"/>
      <c r="C22" s="134"/>
      <c r="D22" s="134" t="s">
        <v>229</v>
      </c>
      <c r="E22" s="156">
        <f>E23+E25</f>
        <v>5437981</v>
      </c>
      <c r="F22" s="156">
        <f>F23+F25</f>
        <v>4938834</v>
      </c>
      <c r="G22" s="118">
        <f>G23+G25</f>
        <v>1824049.5899999999</v>
      </c>
      <c r="H22" s="564">
        <f t="shared" si="0"/>
        <v>36.93279810578772</v>
      </c>
    </row>
    <row r="23" spans="1:8" ht="12.75" customHeight="1">
      <c r="A23" s="175"/>
      <c r="B23" s="309">
        <v>75020</v>
      </c>
      <c r="C23" s="176"/>
      <c r="D23" s="177" t="s">
        <v>525</v>
      </c>
      <c r="E23" s="178">
        <f>E24</f>
        <v>20000</v>
      </c>
      <c r="F23" s="178">
        <f>F24</f>
        <v>20000</v>
      </c>
      <c r="G23" s="103">
        <f>G24</f>
        <v>0</v>
      </c>
      <c r="H23" s="242">
        <f t="shared" si="0"/>
        <v>0</v>
      </c>
    </row>
    <row r="24" spans="1:8" ht="12.75" customHeight="1">
      <c r="A24" s="184"/>
      <c r="B24" s="185"/>
      <c r="C24" s="181">
        <v>6060</v>
      </c>
      <c r="D24" s="97" t="s">
        <v>32</v>
      </c>
      <c r="E24" s="182">
        <v>20000</v>
      </c>
      <c r="F24" s="182">
        <v>20000</v>
      </c>
      <c r="G24" s="183">
        <v>0</v>
      </c>
      <c r="H24" s="567">
        <f t="shared" si="0"/>
        <v>0</v>
      </c>
    </row>
    <row r="25" spans="1:10" ht="12.75" customHeight="1">
      <c r="A25" s="88"/>
      <c r="B25" s="102">
        <v>75095</v>
      </c>
      <c r="C25" s="90"/>
      <c r="D25" s="91" t="s">
        <v>37</v>
      </c>
      <c r="E25" s="93">
        <f>E26+E27+E31+E35+E39+E43+E47+E51+E55+E59</f>
        <v>5417981</v>
      </c>
      <c r="F25" s="93">
        <f>F26+F27+F31+F35+F39+F43+F47+F51+F55+F59</f>
        <v>4918834</v>
      </c>
      <c r="G25" s="94">
        <f>G26+G27+G31+G35+G39+G43+G47+G51+G55+G59</f>
        <v>1824049.5899999999</v>
      </c>
      <c r="H25" s="227">
        <f>G25/F25*100</f>
        <v>37.08296702023284</v>
      </c>
      <c r="I25" s="49"/>
      <c r="J25" s="50"/>
    </row>
    <row r="26" spans="1:10" ht="12.75" customHeight="1">
      <c r="A26" s="88"/>
      <c r="B26" s="89"/>
      <c r="C26" s="96">
        <v>6050</v>
      </c>
      <c r="D26" s="97" t="s">
        <v>344</v>
      </c>
      <c r="E26" s="99">
        <v>50000</v>
      </c>
      <c r="F26" s="99">
        <v>30000</v>
      </c>
      <c r="G26" s="100">
        <v>20268.2</v>
      </c>
      <c r="H26" s="242">
        <f>G26/F26*100</f>
        <v>67.56066666666666</v>
      </c>
      <c r="I26" s="49"/>
      <c r="J26" s="50"/>
    </row>
    <row r="27" spans="1:10" ht="12.75" customHeight="1">
      <c r="A27" s="88"/>
      <c r="B27" s="89"/>
      <c r="C27" s="96"/>
      <c r="D27" s="106" t="s">
        <v>450</v>
      </c>
      <c r="E27" s="108">
        <v>0</v>
      </c>
      <c r="F27" s="108">
        <f>F28+F29</f>
        <v>273622</v>
      </c>
      <c r="G27" s="109">
        <f>G28+G29</f>
        <v>272445</v>
      </c>
      <c r="H27" s="109">
        <f>G27/F27*100</f>
        <v>99.5698445300451</v>
      </c>
      <c r="I27" s="49"/>
      <c r="J27" s="50"/>
    </row>
    <row r="28" spans="1:10" ht="12.75" customHeight="1">
      <c r="A28" s="88"/>
      <c r="B28" s="89"/>
      <c r="C28" s="96">
        <v>6057</v>
      </c>
      <c r="D28" s="107" t="s">
        <v>31</v>
      </c>
      <c r="E28" s="241">
        <v>0</v>
      </c>
      <c r="F28" s="241">
        <v>232579</v>
      </c>
      <c r="G28" s="217">
        <v>231578.25</v>
      </c>
      <c r="H28" s="242">
        <f>G28/F28*100</f>
        <v>99.56971609646614</v>
      </c>
      <c r="I28" s="49"/>
      <c r="J28" s="50"/>
    </row>
    <row r="29" spans="1:10" ht="12.75" customHeight="1">
      <c r="A29" s="88"/>
      <c r="B29" s="89"/>
      <c r="C29" s="96">
        <v>6059</v>
      </c>
      <c r="D29" s="107" t="s">
        <v>31</v>
      </c>
      <c r="E29" s="241">
        <v>0</v>
      </c>
      <c r="F29" s="241">
        <v>41043</v>
      </c>
      <c r="G29" s="217">
        <v>40866.75</v>
      </c>
      <c r="H29" s="242">
        <f>G29/F29*100</f>
        <v>99.57057232658431</v>
      </c>
      <c r="I29" s="49"/>
      <c r="J29" s="50"/>
    </row>
    <row r="30" spans="1:10" ht="12.75" customHeight="1">
      <c r="A30" s="88"/>
      <c r="B30" s="89"/>
      <c r="C30" s="96"/>
      <c r="D30" s="107"/>
      <c r="E30" s="241"/>
      <c r="F30" s="241"/>
      <c r="G30" s="217"/>
      <c r="H30" s="242"/>
      <c r="I30" s="49"/>
      <c r="J30" s="50"/>
    </row>
    <row r="31" spans="1:10" ht="12.75" customHeight="1">
      <c r="A31" s="88"/>
      <c r="B31" s="89"/>
      <c r="C31" s="96"/>
      <c r="D31" s="106" t="s">
        <v>362</v>
      </c>
      <c r="E31" s="108">
        <f>E32+E33</f>
        <v>710919</v>
      </c>
      <c r="F31" s="108">
        <f>F32+F33</f>
        <v>710322</v>
      </c>
      <c r="G31" s="109">
        <f>G32+G33</f>
        <v>647165.75</v>
      </c>
      <c r="H31" s="254">
        <f>G31/F31*100</f>
        <v>91.10878587457519</v>
      </c>
      <c r="I31" s="49"/>
      <c r="J31" s="50"/>
    </row>
    <row r="32" spans="1:10" ht="12.75" customHeight="1">
      <c r="A32" s="88"/>
      <c r="B32" s="89"/>
      <c r="C32" s="96">
        <v>6057</v>
      </c>
      <c r="D32" s="107" t="s">
        <v>31</v>
      </c>
      <c r="E32" s="241">
        <v>404976</v>
      </c>
      <c r="F32" s="241">
        <v>599124</v>
      </c>
      <c r="G32" s="217">
        <v>519621.25</v>
      </c>
      <c r="H32" s="242">
        <f aca="true" t="shared" si="1" ref="H32:H61">G32/F32*100</f>
        <v>86.7301677115255</v>
      </c>
      <c r="I32" s="49"/>
      <c r="J32" s="50"/>
    </row>
    <row r="33" spans="1:10" ht="12.75" customHeight="1">
      <c r="A33" s="88"/>
      <c r="B33" s="89"/>
      <c r="C33" s="96">
        <v>6059</v>
      </c>
      <c r="D33" s="107" t="s">
        <v>31</v>
      </c>
      <c r="E33" s="241">
        <v>305943</v>
      </c>
      <c r="F33" s="241">
        <v>111198</v>
      </c>
      <c r="G33" s="217">
        <v>127544.5</v>
      </c>
      <c r="H33" s="242">
        <f t="shared" si="1"/>
        <v>114.70035432291948</v>
      </c>
      <c r="I33" s="49"/>
      <c r="J33" s="50"/>
    </row>
    <row r="34" spans="1:10" ht="12.75" customHeight="1">
      <c r="A34" s="88"/>
      <c r="B34" s="89"/>
      <c r="C34" s="96"/>
      <c r="D34" s="107"/>
      <c r="E34" s="241"/>
      <c r="F34" s="241"/>
      <c r="G34" s="217"/>
      <c r="H34" s="242"/>
      <c r="I34" s="49"/>
      <c r="J34" s="50"/>
    </row>
    <row r="35" spans="1:10" ht="12.75" customHeight="1">
      <c r="A35" s="88"/>
      <c r="B35" s="89"/>
      <c r="C35" s="96"/>
      <c r="D35" s="106" t="s">
        <v>359</v>
      </c>
      <c r="E35" s="108">
        <f>E36+E37</f>
        <v>1539960</v>
      </c>
      <c r="F35" s="108">
        <f>F36+F37</f>
        <v>1538824</v>
      </c>
      <c r="G35" s="109">
        <f>G36+G37</f>
        <v>299989.02999999997</v>
      </c>
      <c r="H35" s="254">
        <f t="shared" si="1"/>
        <v>19.494694000093578</v>
      </c>
      <c r="I35" s="49"/>
      <c r="J35" s="50"/>
    </row>
    <row r="36" spans="1:10" ht="12.75" customHeight="1">
      <c r="A36" s="88"/>
      <c r="B36" s="89"/>
      <c r="C36" s="96">
        <v>6057</v>
      </c>
      <c r="D36" s="107" t="s">
        <v>31</v>
      </c>
      <c r="E36" s="241">
        <v>1002622</v>
      </c>
      <c r="F36" s="241">
        <v>1001657</v>
      </c>
      <c r="G36" s="217">
        <v>207309.49</v>
      </c>
      <c r="H36" s="242">
        <f t="shared" si="1"/>
        <v>20.696654643256124</v>
      </c>
      <c r="I36" s="49"/>
      <c r="J36" s="50"/>
    </row>
    <row r="37" spans="1:10" ht="12.75" customHeight="1">
      <c r="A37" s="88"/>
      <c r="B37" s="89"/>
      <c r="C37" s="96">
        <v>6059</v>
      </c>
      <c r="D37" s="107" t="s">
        <v>31</v>
      </c>
      <c r="E37" s="241">
        <v>537338</v>
      </c>
      <c r="F37" s="241">
        <v>537167</v>
      </c>
      <c r="G37" s="217">
        <v>92679.54</v>
      </c>
      <c r="H37" s="242">
        <f t="shared" si="1"/>
        <v>17.253394195845985</v>
      </c>
      <c r="I37" s="49"/>
      <c r="J37" s="50"/>
    </row>
    <row r="38" spans="1:10" ht="12.75" customHeight="1">
      <c r="A38" s="88"/>
      <c r="B38" s="89"/>
      <c r="C38" s="96"/>
      <c r="D38" s="107"/>
      <c r="E38" s="241"/>
      <c r="F38" s="241"/>
      <c r="G38" s="217"/>
      <c r="H38" s="242"/>
      <c r="I38" s="49"/>
      <c r="J38" s="50"/>
    </row>
    <row r="39" spans="1:10" ht="12.75" customHeight="1">
      <c r="A39" s="88"/>
      <c r="B39" s="89"/>
      <c r="C39" s="96"/>
      <c r="D39" s="106" t="s">
        <v>360</v>
      </c>
      <c r="E39" s="108">
        <f>E40+E41</f>
        <v>1757196</v>
      </c>
      <c r="F39" s="108">
        <f>F40+F41</f>
        <v>1756599</v>
      </c>
      <c r="G39" s="109">
        <f>G40+G41</f>
        <v>404453.61</v>
      </c>
      <c r="H39" s="254">
        <f t="shared" si="1"/>
        <v>23.024811581926212</v>
      </c>
      <c r="I39" s="49"/>
      <c r="J39" s="50"/>
    </row>
    <row r="40" spans="1:10" ht="12.75" customHeight="1">
      <c r="A40" s="88"/>
      <c r="B40" s="89"/>
      <c r="C40" s="96">
        <v>6057</v>
      </c>
      <c r="D40" s="107" t="s">
        <v>31</v>
      </c>
      <c r="E40" s="241">
        <v>513219</v>
      </c>
      <c r="F40" s="241">
        <v>512712</v>
      </c>
      <c r="G40" s="217">
        <v>243179.83</v>
      </c>
      <c r="H40" s="242">
        <f t="shared" si="1"/>
        <v>47.43010305980746</v>
      </c>
      <c r="I40" s="49"/>
      <c r="J40" s="50"/>
    </row>
    <row r="41" spans="1:10" ht="12.75" customHeight="1">
      <c r="A41" s="88"/>
      <c r="B41" s="89"/>
      <c r="C41" s="96">
        <v>6059</v>
      </c>
      <c r="D41" s="107" t="s">
        <v>31</v>
      </c>
      <c r="E41" s="241">
        <v>1243977</v>
      </c>
      <c r="F41" s="241">
        <v>1243887</v>
      </c>
      <c r="G41" s="217">
        <v>161273.78</v>
      </c>
      <c r="H41" s="242">
        <f t="shared" si="1"/>
        <v>12.96530794195936</v>
      </c>
      <c r="I41" s="49"/>
      <c r="J41" s="50"/>
    </row>
    <row r="42" spans="1:10" ht="12.75" customHeight="1">
      <c r="A42" s="88"/>
      <c r="B42" s="89"/>
      <c r="C42" s="96"/>
      <c r="D42" s="107"/>
      <c r="E42" s="241"/>
      <c r="F42" s="241"/>
      <c r="G42" s="217"/>
      <c r="H42" s="242"/>
      <c r="I42" s="49"/>
      <c r="J42" s="50"/>
    </row>
    <row r="43" spans="1:10" ht="12.75" customHeight="1">
      <c r="A43" s="88"/>
      <c r="B43" s="89"/>
      <c r="C43" s="96"/>
      <c r="D43" s="106" t="s">
        <v>504</v>
      </c>
      <c r="E43" s="108">
        <f>E44+E45</f>
        <v>212029</v>
      </c>
      <c r="F43" s="108">
        <f>F44+F45</f>
        <v>212029</v>
      </c>
      <c r="G43" s="109">
        <f>G44+G45</f>
        <v>111728</v>
      </c>
      <c r="H43" s="254">
        <f>G43/F43*100</f>
        <v>52.694678558121765</v>
      </c>
      <c r="I43" s="49"/>
      <c r="J43" s="50"/>
    </row>
    <row r="44" spans="1:10" ht="12.75" customHeight="1">
      <c r="A44" s="88"/>
      <c r="B44" s="89"/>
      <c r="C44" s="96">
        <v>6057</v>
      </c>
      <c r="D44" s="107" t="s">
        <v>31</v>
      </c>
      <c r="E44" s="241">
        <v>180225</v>
      </c>
      <c r="F44" s="241">
        <v>180225</v>
      </c>
      <c r="G44" s="217">
        <v>94727.1</v>
      </c>
      <c r="H44" s="242">
        <f>G44/F44*100</f>
        <v>52.560466084061595</v>
      </c>
      <c r="I44" s="49"/>
      <c r="J44" s="50"/>
    </row>
    <row r="45" spans="1:10" ht="12.75" customHeight="1">
      <c r="A45" s="88"/>
      <c r="B45" s="89"/>
      <c r="C45" s="96">
        <v>6059</v>
      </c>
      <c r="D45" s="107" t="s">
        <v>31</v>
      </c>
      <c r="E45" s="241">
        <v>31804</v>
      </c>
      <c r="F45" s="241">
        <v>31804</v>
      </c>
      <c r="G45" s="217">
        <v>17000.9</v>
      </c>
      <c r="H45" s="242">
        <f t="shared" si="1"/>
        <v>53.45522575776632</v>
      </c>
      <c r="I45" s="49"/>
      <c r="J45" s="50"/>
    </row>
    <row r="46" spans="1:10" ht="12.75" customHeight="1">
      <c r="A46" s="88"/>
      <c r="B46" s="89"/>
      <c r="C46" s="96"/>
      <c r="D46" s="107"/>
      <c r="E46" s="241"/>
      <c r="F46" s="241"/>
      <c r="G46" s="217"/>
      <c r="H46" s="242"/>
      <c r="I46" s="49"/>
      <c r="J46" s="50"/>
    </row>
    <row r="47" spans="1:10" ht="12.75" customHeight="1">
      <c r="A47" s="88"/>
      <c r="B47" s="89"/>
      <c r="C47" s="96"/>
      <c r="D47" s="106" t="s">
        <v>363</v>
      </c>
      <c r="E47" s="108">
        <f>E48+E49</f>
        <v>69200</v>
      </c>
      <c r="F47" s="108">
        <f>F48+F49</f>
        <v>69200</v>
      </c>
      <c r="G47" s="109">
        <f>G48+G49</f>
        <v>68000</v>
      </c>
      <c r="H47" s="254">
        <f t="shared" si="1"/>
        <v>98.26589595375722</v>
      </c>
      <c r="I47" s="49"/>
      <c r="J47" s="50"/>
    </row>
    <row r="48" spans="1:10" ht="12.75" customHeight="1">
      <c r="A48" s="88"/>
      <c r="B48" s="89"/>
      <c r="C48" s="96">
        <v>6057</v>
      </c>
      <c r="D48" s="107" t="s">
        <v>31</v>
      </c>
      <c r="E48" s="241">
        <v>44031</v>
      </c>
      <c r="F48" s="241">
        <v>44031</v>
      </c>
      <c r="G48" s="217">
        <v>43268</v>
      </c>
      <c r="H48" s="242">
        <f t="shared" si="1"/>
        <v>98.2671299766074</v>
      </c>
      <c r="I48" s="49"/>
      <c r="J48" s="50"/>
    </row>
    <row r="49" spans="1:10" ht="12.75" customHeight="1">
      <c r="A49" s="88"/>
      <c r="B49" s="89"/>
      <c r="C49" s="96">
        <v>6059</v>
      </c>
      <c r="D49" s="107" t="s">
        <v>31</v>
      </c>
      <c r="E49" s="241">
        <v>25169</v>
      </c>
      <c r="F49" s="241">
        <v>25169</v>
      </c>
      <c r="G49" s="217">
        <v>24732</v>
      </c>
      <c r="H49" s="242">
        <f t="shared" si="1"/>
        <v>98.26373713695419</v>
      </c>
      <c r="I49" s="49"/>
      <c r="J49" s="50"/>
    </row>
    <row r="50" spans="1:10" ht="12.75" customHeight="1">
      <c r="A50" s="88"/>
      <c r="B50" s="89"/>
      <c r="C50" s="96"/>
      <c r="D50" s="107"/>
      <c r="E50" s="241"/>
      <c r="F50" s="241"/>
      <c r="G50" s="217"/>
      <c r="H50" s="242"/>
      <c r="I50" s="49"/>
      <c r="J50" s="50"/>
    </row>
    <row r="51" spans="1:10" ht="12.75" customHeight="1">
      <c r="A51" s="88"/>
      <c r="B51" s="89"/>
      <c r="C51" s="96"/>
      <c r="D51" s="693" t="s">
        <v>451</v>
      </c>
      <c r="E51" s="108">
        <f>E52+E53</f>
        <v>119919</v>
      </c>
      <c r="F51" s="108">
        <f>F52+F53</f>
        <v>119919</v>
      </c>
      <c r="G51" s="109">
        <v>0</v>
      </c>
      <c r="H51" s="254">
        <v>0</v>
      </c>
      <c r="I51" s="49"/>
      <c r="J51" s="50"/>
    </row>
    <row r="52" spans="1:10" ht="12.75" customHeight="1">
      <c r="A52" s="88"/>
      <c r="B52" s="89"/>
      <c r="C52" s="96">
        <v>6057</v>
      </c>
      <c r="D52" s="107" t="s">
        <v>31</v>
      </c>
      <c r="E52" s="241">
        <v>76304</v>
      </c>
      <c r="F52" s="241">
        <v>76304</v>
      </c>
      <c r="G52" s="217">
        <v>0</v>
      </c>
      <c r="H52" s="242">
        <v>0</v>
      </c>
      <c r="I52" s="49"/>
      <c r="J52" s="50"/>
    </row>
    <row r="53" spans="1:10" ht="12.75" customHeight="1">
      <c r="A53" s="88"/>
      <c r="B53" s="89"/>
      <c r="C53" s="96">
        <v>6059</v>
      </c>
      <c r="D53" s="107" t="s">
        <v>31</v>
      </c>
      <c r="E53" s="241">
        <v>43615</v>
      </c>
      <c r="F53" s="241">
        <v>43615</v>
      </c>
      <c r="G53" s="217">
        <v>0</v>
      </c>
      <c r="H53" s="242">
        <v>0</v>
      </c>
      <c r="I53" s="49"/>
      <c r="J53" s="50"/>
    </row>
    <row r="54" spans="1:10" ht="12.75" customHeight="1">
      <c r="A54" s="88"/>
      <c r="B54" s="89"/>
      <c r="C54" s="96"/>
      <c r="D54" s="107"/>
      <c r="E54" s="241"/>
      <c r="F54" s="241"/>
      <c r="G54" s="217"/>
      <c r="H54" s="242"/>
      <c r="I54" s="49"/>
      <c r="J54" s="50"/>
    </row>
    <row r="55" spans="1:10" ht="12.75" customHeight="1">
      <c r="A55" s="88"/>
      <c r="B55" s="89"/>
      <c r="C55" s="96"/>
      <c r="D55" s="693" t="s">
        <v>452</v>
      </c>
      <c r="E55" s="108">
        <f>E56+E57</f>
        <v>750439</v>
      </c>
      <c r="F55" s="108">
        <v>0</v>
      </c>
      <c r="G55" s="109">
        <v>0</v>
      </c>
      <c r="H55" s="242">
        <v>0</v>
      </c>
      <c r="I55" s="49"/>
      <c r="J55" s="50"/>
    </row>
    <row r="56" spans="1:10" ht="12.75" customHeight="1">
      <c r="A56" s="88"/>
      <c r="B56" s="89"/>
      <c r="C56" s="96">
        <v>6057</v>
      </c>
      <c r="D56" s="107" t="s">
        <v>31</v>
      </c>
      <c r="E56" s="241">
        <v>637873</v>
      </c>
      <c r="F56" s="241">
        <v>0</v>
      </c>
      <c r="G56" s="217">
        <v>0</v>
      </c>
      <c r="H56" s="242">
        <v>0</v>
      </c>
      <c r="I56" s="49"/>
      <c r="J56" s="50"/>
    </row>
    <row r="57" spans="1:10" ht="12.75" customHeight="1">
      <c r="A57" s="88"/>
      <c r="B57" s="89"/>
      <c r="C57" s="96">
        <v>6059</v>
      </c>
      <c r="D57" s="107" t="s">
        <v>31</v>
      </c>
      <c r="E57" s="241">
        <v>112566</v>
      </c>
      <c r="F57" s="241">
        <v>0</v>
      </c>
      <c r="G57" s="217">
        <v>0</v>
      </c>
      <c r="H57" s="242">
        <v>0</v>
      </c>
      <c r="I57" s="49"/>
      <c r="J57" s="50"/>
    </row>
    <row r="58" spans="1:10" ht="12.75" customHeight="1">
      <c r="A58" s="88"/>
      <c r="B58" s="89"/>
      <c r="C58" s="96"/>
      <c r="D58" s="107"/>
      <c r="E58" s="241"/>
      <c r="F58" s="241"/>
      <c r="G58" s="217"/>
      <c r="H58" s="242"/>
      <c r="I58" s="49"/>
      <c r="J58" s="50"/>
    </row>
    <row r="59" spans="1:10" ht="12.75" customHeight="1">
      <c r="A59" s="88"/>
      <c r="B59" s="89"/>
      <c r="C59" s="96"/>
      <c r="D59" s="106" t="s">
        <v>364</v>
      </c>
      <c r="E59" s="108">
        <f>E60+E61</f>
        <v>208319</v>
      </c>
      <c r="F59" s="108">
        <f>F60+F61</f>
        <v>208319</v>
      </c>
      <c r="G59" s="109">
        <f>G60+G61</f>
        <v>0</v>
      </c>
      <c r="H59" s="254">
        <f t="shared" si="1"/>
        <v>0</v>
      </c>
      <c r="I59" s="49"/>
      <c r="J59" s="50"/>
    </row>
    <row r="60" spans="1:10" ht="12.75" customHeight="1">
      <c r="A60" s="88"/>
      <c r="B60" s="89"/>
      <c r="C60" s="96">
        <v>6057</v>
      </c>
      <c r="D60" s="107" t="s">
        <v>31</v>
      </c>
      <c r="E60" s="241">
        <v>177071</v>
      </c>
      <c r="F60" s="241">
        <v>177071</v>
      </c>
      <c r="G60" s="217">
        <v>0</v>
      </c>
      <c r="H60" s="242">
        <f t="shared" si="1"/>
        <v>0</v>
      </c>
      <c r="I60" s="49"/>
      <c r="J60" s="50"/>
    </row>
    <row r="61" spans="1:10" ht="12.75" customHeight="1">
      <c r="A61" s="129"/>
      <c r="B61" s="319"/>
      <c r="C61" s="96">
        <v>6059</v>
      </c>
      <c r="D61" s="107" t="s">
        <v>31</v>
      </c>
      <c r="E61" s="241">
        <v>31248</v>
      </c>
      <c r="F61" s="241">
        <v>31248</v>
      </c>
      <c r="G61" s="217">
        <v>0</v>
      </c>
      <c r="H61" s="242">
        <f t="shared" si="1"/>
        <v>0</v>
      </c>
      <c r="I61" s="49"/>
      <c r="J61" s="760"/>
    </row>
    <row r="62" spans="1:10" ht="12.75" customHeight="1">
      <c r="A62" s="128"/>
      <c r="B62" s="162"/>
      <c r="C62" s="128"/>
      <c r="D62" s="459"/>
      <c r="E62" s="281"/>
      <c r="F62" s="281"/>
      <c r="G62" s="288"/>
      <c r="H62" s="307"/>
      <c r="I62" s="49"/>
      <c r="J62" s="760"/>
    </row>
    <row r="63" spans="1:10" ht="12.75" customHeight="1">
      <c r="A63" s="128"/>
      <c r="B63" s="162"/>
      <c r="C63" s="128"/>
      <c r="D63" s="128"/>
      <c r="E63" s="130" t="s">
        <v>498</v>
      </c>
      <c r="F63" s="281"/>
      <c r="G63" s="288"/>
      <c r="H63" s="307"/>
      <c r="I63" s="49"/>
      <c r="J63" s="760"/>
    </row>
    <row r="64" spans="1:10" ht="12.75" customHeight="1">
      <c r="A64" s="128"/>
      <c r="B64" s="162"/>
      <c r="C64" s="128"/>
      <c r="D64" s="459"/>
      <c r="E64" s="281"/>
      <c r="F64" s="281"/>
      <c r="G64" s="288"/>
      <c r="H64" s="307"/>
      <c r="I64" s="49"/>
      <c r="J64" s="760"/>
    </row>
    <row r="65" spans="1:10" ht="12.75" customHeight="1">
      <c r="A65" s="62"/>
      <c r="B65" s="63"/>
      <c r="C65" s="62"/>
      <c r="D65" s="63"/>
      <c r="E65" s="62" t="s">
        <v>222</v>
      </c>
      <c r="F65" s="63" t="s">
        <v>98</v>
      </c>
      <c r="G65" s="64" t="s">
        <v>225</v>
      </c>
      <c r="H65" s="65" t="s">
        <v>227</v>
      </c>
      <c r="I65" s="49"/>
      <c r="J65" s="760"/>
    </row>
    <row r="66" spans="1:10" ht="12.75" customHeight="1">
      <c r="A66" s="66" t="s">
        <v>94</v>
      </c>
      <c r="B66" s="67" t="s">
        <v>95</v>
      </c>
      <c r="C66" s="66" t="s">
        <v>4</v>
      </c>
      <c r="D66" s="67" t="s">
        <v>221</v>
      </c>
      <c r="E66" s="66" t="s">
        <v>99</v>
      </c>
      <c r="F66" s="67" t="s">
        <v>223</v>
      </c>
      <c r="G66" s="68">
        <v>2018</v>
      </c>
      <c r="H66" s="69"/>
      <c r="I66" s="49"/>
      <c r="J66" s="760"/>
    </row>
    <row r="67" spans="1:10" ht="12.75" customHeight="1">
      <c r="A67" s="70"/>
      <c r="B67" s="71"/>
      <c r="C67" s="70"/>
      <c r="D67" s="71"/>
      <c r="E67" s="70" t="s">
        <v>434</v>
      </c>
      <c r="F67" s="71" t="s">
        <v>224</v>
      </c>
      <c r="G67" s="72" t="s">
        <v>435</v>
      </c>
      <c r="H67" s="73" t="s">
        <v>228</v>
      </c>
      <c r="I67" s="49"/>
      <c r="J67" s="760"/>
    </row>
    <row r="68" spans="1:10" ht="12.75" customHeight="1">
      <c r="A68" s="75">
        <v>1</v>
      </c>
      <c r="B68" s="75">
        <v>2</v>
      </c>
      <c r="C68" s="75">
        <v>3</v>
      </c>
      <c r="D68" s="75">
        <v>4</v>
      </c>
      <c r="E68" s="75">
        <v>5</v>
      </c>
      <c r="F68" s="75">
        <v>6</v>
      </c>
      <c r="G68" s="75">
        <v>7</v>
      </c>
      <c r="H68" s="362">
        <v>8</v>
      </c>
      <c r="I68" s="49"/>
      <c r="J68" s="760"/>
    </row>
    <row r="69" spans="1:10" ht="12.75" customHeight="1">
      <c r="A69" s="119">
        <v>754</v>
      </c>
      <c r="B69" s="308"/>
      <c r="C69" s="119"/>
      <c r="D69" s="308" t="s">
        <v>44</v>
      </c>
      <c r="E69" s="668"/>
      <c r="F69" s="707"/>
      <c r="G69" s="784"/>
      <c r="H69" s="668"/>
      <c r="I69" s="596"/>
      <c r="J69" s="488"/>
    </row>
    <row r="70" spans="1:10" ht="12.75" customHeight="1">
      <c r="A70" s="119"/>
      <c r="B70" s="308"/>
      <c r="C70" s="187"/>
      <c r="D70" s="188" t="s">
        <v>45</v>
      </c>
      <c r="E70" s="247">
        <v>0</v>
      </c>
      <c r="F70" s="189">
        <f>F71</f>
        <v>36000</v>
      </c>
      <c r="G70" s="269">
        <f>G71</f>
        <v>36000</v>
      </c>
      <c r="H70" s="190">
        <v>100</v>
      </c>
      <c r="I70" s="306">
        <f>H70/G70*100</f>
        <v>0.2777777777777778</v>
      </c>
      <c r="J70" s="488"/>
    </row>
    <row r="71" spans="1:10" ht="12.75" customHeight="1">
      <c r="A71" s="158"/>
      <c r="B71" s="102">
        <v>75411</v>
      </c>
      <c r="C71" s="90"/>
      <c r="D71" s="91" t="s">
        <v>50</v>
      </c>
      <c r="E71" s="304">
        <v>0</v>
      </c>
      <c r="F71" s="304">
        <v>36000</v>
      </c>
      <c r="G71" s="303">
        <v>36000</v>
      </c>
      <c r="H71" s="303">
        <v>100</v>
      </c>
      <c r="I71" s="49"/>
      <c r="J71" s="760"/>
    </row>
    <row r="72" spans="1:10" ht="12.75" customHeight="1">
      <c r="A72" s="88"/>
      <c r="B72" s="89"/>
      <c r="C72" s="96">
        <v>6060</v>
      </c>
      <c r="D72" s="107" t="s">
        <v>453</v>
      </c>
      <c r="E72" s="99">
        <v>0</v>
      </c>
      <c r="F72" s="99">
        <v>36000</v>
      </c>
      <c r="G72" s="100">
        <v>36000</v>
      </c>
      <c r="H72" s="100">
        <v>100</v>
      </c>
      <c r="I72" s="49"/>
      <c r="J72" s="760"/>
    </row>
    <row r="73" spans="1:8" ht="12.75" customHeight="1">
      <c r="A73" s="114">
        <v>801</v>
      </c>
      <c r="B73" s="114"/>
      <c r="C73" s="134"/>
      <c r="D73" s="134" t="s">
        <v>184</v>
      </c>
      <c r="E73" s="156">
        <f>E74</f>
        <v>0</v>
      </c>
      <c r="F73" s="156">
        <f>F74+F77+F80+F83+F95+F86</f>
        <v>94600</v>
      </c>
      <c r="G73" s="118">
        <f>G74+G77+G95+G80+G83+G86</f>
        <v>94600</v>
      </c>
      <c r="H73" s="568">
        <f>G73/F73*100</f>
        <v>100</v>
      </c>
    </row>
    <row r="74" spans="1:8" ht="12.75" customHeight="1">
      <c r="A74" s="175"/>
      <c r="B74" s="309">
        <v>80102</v>
      </c>
      <c r="C74" s="176"/>
      <c r="D74" s="177" t="s">
        <v>308</v>
      </c>
      <c r="E74" s="178">
        <f>E76</f>
        <v>0</v>
      </c>
      <c r="F74" s="178">
        <f>F76</f>
        <v>66800</v>
      </c>
      <c r="G74" s="103">
        <f>G76</f>
        <v>66800</v>
      </c>
      <c r="H74" s="569">
        <f>G74/F74*100</f>
        <v>100</v>
      </c>
    </row>
    <row r="75" spans="1:8" ht="12.75" customHeight="1">
      <c r="A75" s="184"/>
      <c r="B75" s="185"/>
      <c r="C75" s="176"/>
      <c r="D75" s="193" t="s">
        <v>309</v>
      </c>
      <c r="E75" s="194"/>
      <c r="F75" s="194"/>
      <c r="G75" s="195"/>
      <c r="H75" s="570"/>
    </row>
    <row r="76" spans="1:8" ht="12.75" customHeight="1">
      <c r="A76" s="184"/>
      <c r="B76" s="221"/>
      <c r="C76" s="181">
        <v>6060</v>
      </c>
      <c r="D76" s="107" t="s">
        <v>278</v>
      </c>
      <c r="E76" s="182">
        <v>0</v>
      </c>
      <c r="F76" s="182">
        <v>66800</v>
      </c>
      <c r="G76" s="183">
        <v>66800</v>
      </c>
      <c r="H76" s="569">
        <f>G76/F76*100</f>
        <v>100</v>
      </c>
    </row>
    <row r="77" spans="1:8" ht="12.75" customHeight="1">
      <c r="A77" s="184"/>
      <c r="B77" s="175">
        <v>80115</v>
      </c>
      <c r="C77" s="181"/>
      <c r="D77" s="390" t="s">
        <v>418</v>
      </c>
      <c r="E77" s="178">
        <v>0</v>
      </c>
      <c r="F77" s="178">
        <v>22300</v>
      </c>
      <c r="G77" s="103">
        <v>22300</v>
      </c>
      <c r="H77" s="567">
        <v>100</v>
      </c>
    </row>
    <row r="78" spans="1:8" ht="12.75" customHeight="1">
      <c r="A78" s="184"/>
      <c r="B78" s="184"/>
      <c r="C78" s="181"/>
      <c r="D78" s="634" t="s">
        <v>454</v>
      </c>
      <c r="E78" s="194"/>
      <c r="F78" s="194"/>
      <c r="G78" s="195"/>
      <c r="H78" s="570"/>
    </row>
    <row r="79" spans="1:8" ht="12.75" customHeight="1">
      <c r="A79" s="184"/>
      <c r="B79" s="180"/>
      <c r="C79" s="181">
        <v>6050</v>
      </c>
      <c r="D79" s="107" t="s">
        <v>455</v>
      </c>
      <c r="E79" s="182">
        <v>0</v>
      </c>
      <c r="F79" s="182">
        <v>22300</v>
      </c>
      <c r="G79" s="183">
        <v>22300</v>
      </c>
      <c r="H79" s="569">
        <v>100</v>
      </c>
    </row>
    <row r="80" spans="1:8" ht="12.75" customHeight="1">
      <c r="A80" s="184"/>
      <c r="B80" s="175">
        <v>80117</v>
      </c>
      <c r="C80" s="181"/>
      <c r="D80" s="390" t="s">
        <v>419</v>
      </c>
      <c r="E80" s="178">
        <v>0</v>
      </c>
      <c r="F80" s="178">
        <v>1400</v>
      </c>
      <c r="G80" s="103">
        <v>1400</v>
      </c>
      <c r="H80" s="567">
        <v>100</v>
      </c>
    </row>
    <row r="81" spans="1:8" ht="12.75" customHeight="1">
      <c r="A81" s="184"/>
      <c r="B81" s="184"/>
      <c r="C81" s="181"/>
      <c r="D81" s="634" t="s">
        <v>454</v>
      </c>
      <c r="E81" s="178"/>
      <c r="F81" s="178"/>
      <c r="G81" s="103"/>
      <c r="H81" s="567"/>
    </row>
    <row r="82" spans="1:8" ht="12.75" customHeight="1">
      <c r="A82" s="184"/>
      <c r="B82" s="180"/>
      <c r="C82" s="181">
        <v>6050</v>
      </c>
      <c r="D82" s="107" t="s">
        <v>455</v>
      </c>
      <c r="E82" s="182">
        <v>0</v>
      </c>
      <c r="F82" s="182">
        <v>1400</v>
      </c>
      <c r="G82" s="183">
        <v>1400</v>
      </c>
      <c r="H82" s="569">
        <v>100</v>
      </c>
    </row>
    <row r="83" spans="1:8" ht="12.75" customHeight="1">
      <c r="A83" s="184"/>
      <c r="B83" s="175">
        <v>80130</v>
      </c>
      <c r="C83" s="181"/>
      <c r="D83" s="390" t="s">
        <v>202</v>
      </c>
      <c r="E83" s="178"/>
      <c r="F83" s="178">
        <v>2500</v>
      </c>
      <c r="G83" s="103">
        <v>2500</v>
      </c>
      <c r="H83" s="567">
        <v>100</v>
      </c>
    </row>
    <row r="84" spans="1:8" ht="12.75" customHeight="1">
      <c r="A84" s="184"/>
      <c r="B84" s="184"/>
      <c r="C84" s="181"/>
      <c r="D84" s="634" t="s">
        <v>454</v>
      </c>
      <c r="E84" s="178"/>
      <c r="F84" s="178"/>
      <c r="G84" s="103"/>
      <c r="H84" s="567"/>
    </row>
    <row r="85" spans="1:8" ht="12.75" customHeight="1">
      <c r="A85" s="184"/>
      <c r="B85" s="180"/>
      <c r="C85" s="181">
        <v>6050</v>
      </c>
      <c r="D85" s="107" t="s">
        <v>455</v>
      </c>
      <c r="E85" s="182">
        <v>0</v>
      </c>
      <c r="F85" s="182">
        <v>2500</v>
      </c>
      <c r="G85" s="183">
        <v>2500</v>
      </c>
      <c r="H85" s="569">
        <v>100</v>
      </c>
    </row>
    <row r="86" spans="1:8" ht="12.75" customHeight="1">
      <c r="A86" s="184"/>
      <c r="B86" s="175">
        <v>80151</v>
      </c>
      <c r="C86" s="221"/>
      <c r="D86" s="761" t="s">
        <v>421</v>
      </c>
      <c r="E86" s="178">
        <v>0</v>
      </c>
      <c r="F86" s="178">
        <v>1100</v>
      </c>
      <c r="G86" s="103">
        <v>1100</v>
      </c>
      <c r="H86" s="567">
        <v>100</v>
      </c>
    </row>
    <row r="87" spans="1:8" ht="12.75" customHeight="1">
      <c r="A87" s="184"/>
      <c r="B87" s="184"/>
      <c r="C87" s="181"/>
      <c r="D87" s="634" t="s">
        <v>454</v>
      </c>
      <c r="E87" s="178"/>
      <c r="F87" s="178"/>
      <c r="G87" s="103"/>
      <c r="H87" s="567"/>
    </row>
    <row r="88" spans="1:8" ht="12.75" customHeight="1">
      <c r="A88" s="184"/>
      <c r="B88" s="180"/>
      <c r="C88" s="181">
        <v>6050</v>
      </c>
      <c r="D88" s="107" t="s">
        <v>455</v>
      </c>
      <c r="E88" s="182">
        <v>0</v>
      </c>
      <c r="F88" s="182">
        <v>1100</v>
      </c>
      <c r="G88" s="183">
        <v>1100</v>
      </c>
      <c r="H88" s="569">
        <v>100</v>
      </c>
    </row>
    <row r="89" spans="1:8" ht="12.75" customHeight="1">
      <c r="A89" s="88"/>
      <c r="B89" s="89">
        <v>80152</v>
      </c>
      <c r="C89" s="319"/>
      <c r="D89" s="171" t="s">
        <v>324</v>
      </c>
      <c r="E89" s="178"/>
      <c r="F89" s="178"/>
      <c r="G89" s="103"/>
      <c r="H89" s="567"/>
    </row>
    <row r="90" spans="1:8" ht="12.75" customHeight="1">
      <c r="A90" s="88"/>
      <c r="B90" s="89"/>
      <c r="C90" s="90"/>
      <c r="D90" s="91" t="s">
        <v>325</v>
      </c>
      <c r="E90" s="178"/>
      <c r="F90" s="178"/>
      <c r="G90" s="103"/>
      <c r="H90" s="567"/>
    </row>
    <row r="91" spans="1:8" ht="12.75" customHeight="1">
      <c r="A91" s="88"/>
      <c r="B91" s="89"/>
      <c r="C91" s="90"/>
      <c r="D91" s="91" t="s">
        <v>326</v>
      </c>
      <c r="E91" s="178"/>
      <c r="F91" s="178"/>
      <c r="G91" s="103"/>
      <c r="H91" s="567"/>
    </row>
    <row r="92" spans="1:8" ht="12.75" customHeight="1">
      <c r="A92" s="88"/>
      <c r="B92" s="89"/>
      <c r="C92" s="90"/>
      <c r="D92" s="91" t="s">
        <v>511</v>
      </c>
      <c r="E92" s="178"/>
      <c r="F92" s="178"/>
      <c r="G92" s="103"/>
      <c r="H92" s="567"/>
    </row>
    <row r="93" spans="1:8" ht="12.75" customHeight="1">
      <c r="A93" s="88"/>
      <c r="B93" s="89"/>
      <c r="C93" s="90"/>
      <c r="D93" s="91" t="s">
        <v>327</v>
      </c>
      <c r="E93" s="178"/>
      <c r="F93" s="178"/>
      <c r="G93" s="103"/>
      <c r="H93" s="567"/>
    </row>
    <row r="94" spans="1:8" ht="12.75" customHeight="1">
      <c r="A94" s="88"/>
      <c r="B94" s="89"/>
      <c r="C94" s="90"/>
      <c r="D94" s="91" t="s">
        <v>328</v>
      </c>
      <c r="E94" s="178"/>
      <c r="F94" s="178"/>
      <c r="G94" s="103"/>
      <c r="H94" s="567"/>
    </row>
    <row r="95" spans="1:8" ht="12.75" customHeight="1">
      <c r="A95" s="88"/>
      <c r="B95" s="89"/>
      <c r="C95" s="90"/>
      <c r="D95" s="91" t="s">
        <v>329</v>
      </c>
      <c r="E95" s="178">
        <v>0</v>
      </c>
      <c r="F95" s="178">
        <v>500</v>
      </c>
      <c r="G95" s="103">
        <v>500</v>
      </c>
      <c r="H95" s="567">
        <v>100</v>
      </c>
    </row>
    <row r="96" spans="1:8" ht="12.75" customHeight="1">
      <c r="A96" s="184"/>
      <c r="B96" s="185"/>
      <c r="C96" s="181"/>
      <c r="D96" s="634" t="s">
        <v>454</v>
      </c>
      <c r="E96" s="178"/>
      <c r="F96" s="178"/>
      <c r="G96" s="103"/>
      <c r="H96" s="567"/>
    </row>
    <row r="97" spans="1:8" ht="12.75" customHeight="1">
      <c r="A97" s="184"/>
      <c r="B97" s="185"/>
      <c r="C97" s="181">
        <v>6050</v>
      </c>
      <c r="D97" s="107" t="s">
        <v>455</v>
      </c>
      <c r="E97" s="182">
        <v>0</v>
      </c>
      <c r="F97" s="182">
        <v>500</v>
      </c>
      <c r="G97" s="183">
        <v>500</v>
      </c>
      <c r="H97" s="569">
        <v>100</v>
      </c>
    </row>
    <row r="98" spans="1:8" ht="12.75" customHeight="1">
      <c r="A98" s="224">
        <v>851</v>
      </c>
      <c r="B98" s="224"/>
      <c r="C98" s="78"/>
      <c r="D98" s="78" t="s">
        <v>310</v>
      </c>
      <c r="E98" s="79">
        <f aca="true" t="shared" si="2" ref="E98:G99">E99</f>
        <v>0</v>
      </c>
      <c r="F98" s="79">
        <f>F99+F102</f>
        <v>362500</v>
      </c>
      <c r="G98" s="80">
        <f>G99+G102</f>
        <v>362350</v>
      </c>
      <c r="H98" s="648">
        <f>G98/F98*100</f>
        <v>99.95862068965518</v>
      </c>
    </row>
    <row r="99" spans="1:8" ht="12.75" customHeight="1">
      <c r="A99" s="764"/>
      <c r="B99" s="767">
        <v>85111</v>
      </c>
      <c r="C99" s="223"/>
      <c r="D99" s="223" t="s">
        <v>311</v>
      </c>
      <c r="E99" s="226">
        <f t="shared" si="2"/>
        <v>0</v>
      </c>
      <c r="F99" s="226">
        <f t="shared" si="2"/>
        <v>348000</v>
      </c>
      <c r="G99" s="202">
        <f t="shared" si="2"/>
        <v>348000</v>
      </c>
      <c r="H99" s="572">
        <v>100</v>
      </c>
    </row>
    <row r="100" spans="1:8" ht="12.75" customHeight="1">
      <c r="A100" s="765"/>
      <c r="B100" s="763"/>
      <c r="C100" s="201">
        <v>6010</v>
      </c>
      <c r="D100" s="97" t="s">
        <v>526</v>
      </c>
      <c r="E100" s="145">
        <v>0</v>
      </c>
      <c r="F100" s="145">
        <v>348000</v>
      </c>
      <c r="G100" s="112">
        <v>348000</v>
      </c>
      <c r="H100" s="649">
        <v>100</v>
      </c>
    </row>
    <row r="101" spans="1:8" ht="12.75" customHeight="1">
      <c r="A101" s="765"/>
      <c r="B101" s="762">
        <v>85195</v>
      </c>
      <c r="C101" s="223"/>
      <c r="D101" s="91" t="s">
        <v>157</v>
      </c>
      <c r="E101" s="226"/>
      <c r="F101" s="226"/>
      <c r="G101" s="202"/>
      <c r="H101" s="572"/>
    </row>
    <row r="102" spans="1:8" ht="12.75" customHeight="1">
      <c r="A102" s="765"/>
      <c r="B102" s="647"/>
      <c r="C102" s="97"/>
      <c r="D102" s="106" t="s">
        <v>425</v>
      </c>
      <c r="E102" s="143">
        <v>0</v>
      </c>
      <c r="F102" s="143">
        <f>F103+F104</f>
        <v>14500</v>
      </c>
      <c r="G102" s="768">
        <f>G103+G104</f>
        <v>14350</v>
      </c>
      <c r="H102" s="769">
        <f>G102/F102*100</f>
        <v>98.9655172413793</v>
      </c>
    </row>
    <row r="103" spans="1:8" ht="12.75" customHeight="1">
      <c r="A103" s="765"/>
      <c r="B103" s="647"/>
      <c r="C103" s="97">
        <v>6057</v>
      </c>
      <c r="D103" s="97" t="s">
        <v>90</v>
      </c>
      <c r="E103" s="145">
        <v>0</v>
      </c>
      <c r="F103" s="145">
        <v>12300</v>
      </c>
      <c r="G103" s="112">
        <v>12197.5</v>
      </c>
      <c r="H103" s="649">
        <f>G103/F103*100</f>
        <v>99.16666666666667</v>
      </c>
    </row>
    <row r="104" spans="1:8" ht="12.75" customHeight="1">
      <c r="A104" s="766"/>
      <c r="B104" s="763"/>
      <c r="C104" s="97">
        <v>6059</v>
      </c>
      <c r="D104" s="97" t="s">
        <v>90</v>
      </c>
      <c r="E104" s="145">
        <v>0</v>
      </c>
      <c r="F104" s="145">
        <v>2200</v>
      </c>
      <c r="G104" s="112">
        <v>2152.5</v>
      </c>
      <c r="H104" s="649">
        <f>G104/F104*100</f>
        <v>97.8409090909091</v>
      </c>
    </row>
    <row r="105" spans="1:8" ht="12.75" customHeight="1">
      <c r="A105" s="187">
        <v>852</v>
      </c>
      <c r="B105" s="187"/>
      <c r="C105" s="187"/>
      <c r="D105" s="187" t="s">
        <v>159</v>
      </c>
      <c r="E105" s="645">
        <v>0</v>
      </c>
      <c r="F105" s="645">
        <f>F106</f>
        <v>26322</v>
      </c>
      <c r="G105" s="190">
        <f>G106</f>
        <v>26322</v>
      </c>
      <c r="H105" s="646">
        <f>G105/F105*100</f>
        <v>100</v>
      </c>
    </row>
    <row r="106" spans="1:8" ht="12.75" customHeight="1">
      <c r="A106" s="197"/>
      <c r="B106" s="123">
        <v>85202</v>
      </c>
      <c r="C106" s="90"/>
      <c r="D106" s="91" t="s">
        <v>230</v>
      </c>
      <c r="E106" s="92">
        <v>0</v>
      </c>
      <c r="F106" s="92">
        <f>F108</f>
        <v>26322</v>
      </c>
      <c r="G106" s="94">
        <f>G108</f>
        <v>26322</v>
      </c>
      <c r="H106" s="565">
        <f>G106/F106*100</f>
        <v>100</v>
      </c>
    </row>
    <row r="107" spans="1:8" ht="12.75" customHeight="1">
      <c r="A107" s="198"/>
      <c r="B107" s="101"/>
      <c r="C107" s="96"/>
      <c r="D107" s="124" t="s">
        <v>456</v>
      </c>
      <c r="E107" s="164"/>
      <c r="F107" s="164"/>
      <c r="G107" s="199"/>
      <c r="H107" s="571"/>
    </row>
    <row r="108" spans="1:8" ht="12.75" customHeight="1">
      <c r="A108" s="198"/>
      <c r="B108" s="171"/>
      <c r="C108" s="96">
        <v>6060</v>
      </c>
      <c r="D108" s="97" t="s">
        <v>249</v>
      </c>
      <c r="E108" s="98">
        <v>0</v>
      </c>
      <c r="F108" s="98">
        <v>26322</v>
      </c>
      <c r="G108" s="100">
        <v>26322</v>
      </c>
      <c r="H108" s="566">
        <f>G108/F108*100</f>
        <v>100</v>
      </c>
    </row>
    <row r="109" spans="1:8" ht="12.75" customHeight="1">
      <c r="A109" s="134">
        <v>854</v>
      </c>
      <c r="B109" s="114"/>
      <c r="C109" s="134"/>
      <c r="D109" s="134" t="s">
        <v>457</v>
      </c>
      <c r="E109" s="156">
        <v>0</v>
      </c>
      <c r="F109" s="156">
        <f>F110+F113</f>
        <v>28900</v>
      </c>
      <c r="G109" s="118">
        <f>G110+G113</f>
        <v>28866.1</v>
      </c>
      <c r="H109" s="564">
        <f>G109/F109*100</f>
        <v>99.8826989619377</v>
      </c>
    </row>
    <row r="110" spans="1:8" ht="12.75" customHeight="1">
      <c r="A110" s="179"/>
      <c r="B110" s="175">
        <v>85410</v>
      </c>
      <c r="C110" s="176"/>
      <c r="D110" s="177" t="s">
        <v>458</v>
      </c>
      <c r="E110" s="178">
        <v>0</v>
      </c>
      <c r="F110" s="178">
        <v>25800</v>
      </c>
      <c r="G110" s="103">
        <f>G112</f>
        <v>25766.1</v>
      </c>
      <c r="H110" s="567">
        <v>100</v>
      </c>
    </row>
    <row r="111" spans="1:8" ht="12.75" customHeight="1">
      <c r="A111" s="179"/>
      <c r="B111" s="184"/>
      <c r="C111" s="181"/>
      <c r="D111" s="634" t="s">
        <v>454</v>
      </c>
      <c r="E111" s="178"/>
      <c r="F111" s="178"/>
      <c r="G111" s="103"/>
      <c r="H111" s="567"/>
    </row>
    <row r="112" spans="1:8" ht="12.75" customHeight="1">
      <c r="A112" s="179"/>
      <c r="B112" s="184"/>
      <c r="C112" s="181">
        <v>6050</v>
      </c>
      <c r="D112" s="107" t="s">
        <v>455</v>
      </c>
      <c r="E112" s="182">
        <v>0</v>
      </c>
      <c r="F112" s="182">
        <v>25800</v>
      </c>
      <c r="G112" s="183">
        <v>25766.1</v>
      </c>
      <c r="H112" s="569">
        <v>100</v>
      </c>
    </row>
    <row r="113" spans="1:8" ht="12.75" customHeight="1">
      <c r="A113" s="179"/>
      <c r="B113" s="184">
        <v>85417</v>
      </c>
      <c r="C113" s="176"/>
      <c r="D113" s="390" t="s">
        <v>459</v>
      </c>
      <c r="E113" s="178">
        <v>0</v>
      </c>
      <c r="F113" s="178">
        <v>3100</v>
      </c>
      <c r="G113" s="103">
        <v>3100</v>
      </c>
      <c r="H113" s="567">
        <v>100</v>
      </c>
    </row>
    <row r="114" spans="1:8" ht="12.75" customHeight="1">
      <c r="A114" s="179"/>
      <c r="B114" s="184"/>
      <c r="C114" s="181"/>
      <c r="D114" s="634" t="s">
        <v>454</v>
      </c>
      <c r="E114" s="182"/>
      <c r="F114" s="182"/>
      <c r="G114" s="183"/>
      <c r="H114" s="569"/>
    </row>
    <row r="115" spans="1:8" ht="12.75" customHeight="1">
      <c r="A115" s="179"/>
      <c r="B115" s="184"/>
      <c r="C115" s="181">
        <v>6050</v>
      </c>
      <c r="D115" s="107" t="s">
        <v>455</v>
      </c>
      <c r="E115" s="182">
        <v>0</v>
      </c>
      <c r="F115" s="182">
        <v>3100</v>
      </c>
      <c r="G115" s="183">
        <v>3100</v>
      </c>
      <c r="H115" s="569">
        <v>100</v>
      </c>
    </row>
    <row r="116" spans="1:8" ht="12.75" customHeight="1">
      <c r="A116" s="114">
        <v>926</v>
      </c>
      <c r="B116" s="114"/>
      <c r="C116" s="114"/>
      <c r="D116" s="114" t="s">
        <v>85</v>
      </c>
      <c r="E116" s="135">
        <f>E119</f>
        <v>0</v>
      </c>
      <c r="F116" s="135">
        <f>F117</f>
        <v>127342</v>
      </c>
      <c r="G116" s="136">
        <f>G117</f>
        <v>107698.65</v>
      </c>
      <c r="H116" s="564">
        <f>G116/F116*100</f>
        <v>84.57433525466853</v>
      </c>
    </row>
    <row r="117" spans="1:8" ht="12.75" customHeight="1">
      <c r="A117" s="138"/>
      <c r="B117" s="123">
        <v>92695</v>
      </c>
      <c r="C117" s="102"/>
      <c r="D117" s="123" t="s">
        <v>157</v>
      </c>
      <c r="E117" s="139">
        <f>E119</f>
        <v>0</v>
      </c>
      <c r="F117" s="139">
        <f>F119+F121</f>
        <v>127342</v>
      </c>
      <c r="G117" s="94">
        <f>G119+G121</f>
        <v>107698.65</v>
      </c>
      <c r="H117" s="572">
        <f>G117/F117*100</f>
        <v>84.57433525466853</v>
      </c>
    </row>
    <row r="118" spans="1:8" ht="12.75" customHeight="1">
      <c r="A118" s="141"/>
      <c r="B118" s="101"/>
      <c r="C118" s="96"/>
      <c r="D118" s="318" t="s">
        <v>519</v>
      </c>
      <c r="E118" s="139"/>
      <c r="F118" s="139"/>
      <c r="G118" s="782"/>
      <c r="H118" s="572"/>
    </row>
    <row r="119" spans="1:8" ht="12.75" customHeight="1">
      <c r="A119" s="141"/>
      <c r="B119" s="88"/>
      <c r="C119" s="96">
        <v>6060</v>
      </c>
      <c r="D119" s="97" t="s">
        <v>386</v>
      </c>
      <c r="E119" s="145">
        <v>0</v>
      </c>
      <c r="F119" s="145">
        <v>87342</v>
      </c>
      <c r="G119" s="146">
        <v>69495</v>
      </c>
      <c r="H119" s="649">
        <f>G119/F119*100</f>
        <v>79.56653156556983</v>
      </c>
    </row>
    <row r="120" spans="1:8" ht="12.75" customHeight="1">
      <c r="A120" s="141"/>
      <c r="B120" s="88"/>
      <c r="C120" s="96"/>
      <c r="D120" s="318" t="s">
        <v>463</v>
      </c>
      <c r="E120" s="145"/>
      <c r="F120" s="145"/>
      <c r="G120" s="146"/>
      <c r="H120" s="649"/>
    </row>
    <row r="121" spans="1:8" ht="12.75" customHeight="1">
      <c r="A121" s="141"/>
      <c r="B121" s="88"/>
      <c r="C121" s="96">
        <v>6050</v>
      </c>
      <c r="D121" s="97" t="s">
        <v>520</v>
      </c>
      <c r="E121" s="145">
        <v>0</v>
      </c>
      <c r="F121" s="145">
        <v>40000</v>
      </c>
      <c r="G121" s="146">
        <v>38203.65</v>
      </c>
      <c r="H121" s="649">
        <f>G121/F121*100</f>
        <v>95.50912500000001</v>
      </c>
    </row>
    <row r="122" spans="1:8" ht="20.25" customHeight="1">
      <c r="A122" s="134"/>
      <c r="B122" s="134"/>
      <c r="C122" s="134"/>
      <c r="D122" s="134" t="s">
        <v>231</v>
      </c>
      <c r="E122" s="156">
        <f>E11+E18+E22+E109+E116+E73+E105+E98</f>
        <v>14886439</v>
      </c>
      <c r="F122" s="156">
        <f>F11+F18+F22+F73+F109+F116+F105+F98+F70</f>
        <v>15574468</v>
      </c>
      <c r="G122" s="232">
        <f>G11+G22+G73+G109+G116+G98+G105+G18+G70</f>
        <v>12250041.969999999</v>
      </c>
      <c r="H122" s="564">
        <f>G122/F122*100</f>
        <v>78.65464149401443</v>
      </c>
    </row>
    <row r="123" spans="1:8" ht="12.75" customHeight="1">
      <c r="A123" s="59"/>
      <c r="B123" s="59"/>
      <c r="C123" s="59"/>
      <c r="D123" s="59"/>
      <c r="E123" s="203"/>
      <c r="F123" s="203"/>
      <c r="G123" s="204"/>
      <c r="H123" s="205"/>
    </row>
    <row r="124" spans="1:8" ht="12.75" customHeight="1">
      <c r="A124" s="59"/>
      <c r="B124" s="59"/>
      <c r="C124" s="59"/>
      <c r="D124" s="59"/>
      <c r="E124" s="203"/>
      <c r="F124" s="206"/>
      <c r="G124" s="207"/>
      <c r="H124" s="205"/>
    </row>
    <row r="125" spans="1:8" ht="12.75" customHeight="1">
      <c r="A125" s="59"/>
      <c r="B125" s="59"/>
      <c r="C125" s="59"/>
      <c r="D125" s="59"/>
      <c r="E125" s="203" t="s">
        <v>499</v>
      </c>
      <c r="F125" s="203"/>
      <c r="G125" s="289"/>
      <c r="H125" s="205"/>
    </row>
    <row r="126" spans="1:8" ht="12.75" customHeight="1">
      <c r="A126" s="59"/>
      <c r="B126" s="59"/>
      <c r="C126" s="59"/>
      <c r="D126" s="59"/>
      <c r="E126" s="277"/>
      <c r="F126" s="277"/>
      <c r="G126" s="204"/>
      <c r="H126" s="205"/>
    </row>
    <row r="127" spans="1:8" ht="12.75" customHeight="1">
      <c r="A127" s="59"/>
      <c r="B127" s="59"/>
      <c r="C127" s="59"/>
      <c r="D127" s="59"/>
      <c r="E127" s="203"/>
      <c r="F127" s="203"/>
      <c r="G127" s="204"/>
      <c r="H127" s="205"/>
    </row>
    <row r="128" spans="1:8" ht="12.75" customHeight="1">
      <c r="A128" s="59"/>
      <c r="B128" s="59"/>
      <c r="C128" s="59"/>
      <c r="D128" s="59"/>
      <c r="E128" s="203"/>
      <c r="F128" s="203"/>
      <c r="G128" s="204"/>
      <c r="H128" s="205"/>
    </row>
    <row r="129" spans="1:8" ht="12.75" customHeight="1">
      <c r="A129" s="59"/>
      <c r="B129" s="59"/>
      <c r="C129" s="59"/>
      <c r="D129" s="59"/>
      <c r="E129" s="203"/>
      <c r="F129" s="203"/>
      <c r="G129" s="204"/>
      <c r="H129" s="209"/>
    </row>
    <row r="130" spans="1:8" ht="12.75" customHeight="1">
      <c r="A130" s="59"/>
      <c r="B130" s="59"/>
      <c r="C130" s="59"/>
      <c r="D130" s="59"/>
      <c r="E130" s="203"/>
      <c r="F130" s="203"/>
      <c r="G130" s="204"/>
      <c r="H130" s="209"/>
    </row>
    <row r="131" spans="1:8" ht="12.75" customHeight="1">
      <c r="A131" s="59"/>
      <c r="B131" s="59"/>
      <c r="C131" s="59"/>
      <c r="D131" s="59"/>
      <c r="E131" s="203"/>
      <c r="F131" s="203"/>
      <c r="G131" s="204"/>
      <c r="H131" s="209"/>
    </row>
    <row r="132" spans="1:8" ht="12.75" customHeight="1">
      <c r="A132" s="59"/>
      <c r="B132" s="59"/>
      <c r="C132" s="59"/>
      <c r="D132" s="59"/>
      <c r="E132" s="203"/>
      <c r="F132" s="203"/>
      <c r="G132" s="204"/>
      <c r="H132" s="209"/>
    </row>
    <row r="133" spans="1:8" ht="12.75" customHeight="1">
      <c r="A133" s="59"/>
      <c r="B133" s="59"/>
      <c r="C133" s="59"/>
      <c r="D133" s="59"/>
      <c r="E133" s="203"/>
      <c r="F133" s="203"/>
      <c r="G133" s="204"/>
      <c r="H133" s="209"/>
    </row>
    <row r="134" spans="1:8" ht="12.75" customHeight="1">
      <c r="A134" s="59"/>
      <c r="B134" s="59"/>
      <c r="C134" s="59"/>
      <c r="D134" s="59"/>
      <c r="E134" s="203"/>
      <c r="F134" s="203"/>
      <c r="G134" s="204"/>
      <c r="H134" s="209"/>
    </row>
    <row r="135" spans="1:8" ht="12.75" customHeight="1">
      <c r="A135" s="59"/>
      <c r="B135" s="59"/>
      <c r="C135" s="59"/>
      <c r="D135" s="59"/>
      <c r="E135" s="203"/>
      <c r="F135" s="203"/>
      <c r="G135" s="204"/>
      <c r="H135" s="209"/>
    </row>
    <row r="136" spans="1:8" ht="12.75" customHeight="1">
      <c r="A136" s="59"/>
      <c r="B136" s="59"/>
      <c r="C136" s="59"/>
      <c r="D136" s="59"/>
      <c r="E136" s="203"/>
      <c r="F136" s="203"/>
      <c r="G136" s="204"/>
      <c r="H136" s="209"/>
    </row>
    <row r="137" spans="1:8" ht="12.75" customHeight="1">
      <c r="A137" s="59"/>
      <c r="B137" s="59"/>
      <c r="C137" s="59"/>
      <c r="D137" s="59"/>
      <c r="E137" s="203"/>
      <c r="F137" s="203"/>
      <c r="G137" s="204"/>
      <c r="H137" s="209"/>
    </row>
    <row r="138" spans="1:8" ht="12.75" customHeight="1">
      <c r="A138" s="59"/>
      <c r="B138" s="59"/>
      <c r="C138" s="59"/>
      <c r="D138" s="59"/>
      <c r="E138" s="203"/>
      <c r="F138" s="203"/>
      <c r="G138" s="204"/>
      <c r="H138" s="209"/>
    </row>
    <row r="139" spans="1:8" ht="12.75" customHeight="1">
      <c r="A139" s="59"/>
      <c r="B139" s="59"/>
      <c r="C139" s="59"/>
      <c r="D139" s="59"/>
      <c r="E139" s="203"/>
      <c r="F139" s="203"/>
      <c r="G139" s="204"/>
      <c r="H139" s="209"/>
    </row>
    <row r="140" spans="1:8" ht="12.75" customHeight="1">
      <c r="A140" s="59"/>
      <c r="B140" s="59"/>
      <c r="C140" s="59"/>
      <c r="D140" s="59"/>
      <c r="E140" s="203"/>
      <c r="F140" s="203"/>
      <c r="G140" s="204"/>
      <c r="H140" s="209"/>
    </row>
    <row r="141" spans="1:8" ht="12.75" customHeight="1">
      <c r="A141" s="59"/>
      <c r="B141" s="59"/>
      <c r="C141" s="59"/>
      <c r="D141" s="59"/>
      <c r="E141" s="203"/>
      <c r="F141" s="203"/>
      <c r="G141" s="204"/>
      <c r="H141" s="209"/>
    </row>
    <row r="142" spans="1:8" ht="12.75" customHeight="1">
      <c r="A142" s="59"/>
      <c r="B142" s="59"/>
      <c r="C142" s="59"/>
      <c r="D142" s="59"/>
      <c r="E142" s="203"/>
      <c r="F142" s="203"/>
      <c r="G142" s="204"/>
      <c r="H142" s="209"/>
    </row>
    <row r="143" spans="1:8" ht="12.75" customHeight="1">
      <c r="A143" s="59"/>
      <c r="B143" s="59"/>
      <c r="C143" s="59"/>
      <c r="D143" s="59"/>
      <c r="E143" s="203"/>
      <c r="F143" s="203"/>
      <c r="G143" s="204"/>
      <c r="H143" s="209"/>
    </row>
    <row r="144" spans="1:8" ht="12.75" customHeight="1">
      <c r="A144" s="59"/>
      <c r="B144" s="59"/>
      <c r="C144" s="59"/>
      <c r="D144" s="59"/>
      <c r="E144" s="203"/>
      <c r="F144" s="203"/>
      <c r="G144" s="204"/>
      <c r="H144" s="209"/>
    </row>
    <row r="145" spans="1:8" ht="12.75" customHeight="1">
      <c r="A145" s="59"/>
      <c r="B145" s="59"/>
      <c r="C145" s="59"/>
      <c r="D145" s="59"/>
      <c r="E145" s="203"/>
      <c r="F145" s="203"/>
      <c r="G145" s="204"/>
      <c r="H145" s="209"/>
    </row>
    <row r="146" spans="1:8" ht="12.75" customHeight="1">
      <c r="A146" s="59"/>
      <c r="B146" s="59"/>
      <c r="C146" s="59"/>
      <c r="D146" s="59"/>
      <c r="E146" s="203"/>
      <c r="F146" s="203"/>
      <c r="G146" s="204"/>
      <c r="H146" s="209"/>
    </row>
    <row r="147" spans="1:8" ht="12.75" customHeight="1">
      <c r="A147" s="59"/>
      <c r="B147" s="59"/>
      <c r="C147" s="59"/>
      <c r="D147" s="59"/>
      <c r="E147" s="203"/>
      <c r="F147" s="203"/>
      <c r="G147" s="204"/>
      <c r="H147" s="209"/>
    </row>
    <row r="148" spans="1:8" ht="12.75" customHeight="1">
      <c r="A148" s="59"/>
      <c r="B148" s="59"/>
      <c r="C148" s="59"/>
      <c r="D148" s="59"/>
      <c r="E148" s="203"/>
      <c r="F148" s="203"/>
      <c r="G148" s="204"/>
      <c r="H148" s="209"/>
    </row>
    <row r="149" spans="1:8" ht="12.75" customHeight="1">
      <c r="A149" s="59"/>
      <c r="B149" s="59"/>
      <c r="C149" s="59"/>
      <c r="D149" s="59"/>
      <c r="E149" s="203"/>
      <c r="F149" s="203"/>
      <c r="G149" s="204"/>
      <c r="H149" s="209"/>
    </row>
    <row r="150" spans="1:8" ht="12.75" customHeight="1">
      <c r="A150" s="59"/>
      <c r="B150" s="59"/>
      <c r="C150" s="59"/>
      <c r="D150" s="59"/>
      <c r="E150" s="203"/>
      <c r="F150" s="203"/>
      <c r="G150" s="204"/>
      <c r="H150" s="209"/>
    </row>
    <row r="151" spans="5:8" ht="12.75" customHeight="1">
      <c r="E151" s="47"/>
      <c r="F151" s="47"/>
      <c r="G151" s="45"/>
      <c r="H151" s="46"/>
    </row>
    <row r="152" spans="5:8" ht="12.75" customHeight="1">
      <c r="E152" s="28"/>
      <c r="F152" s="28"/>
      <c r="G152" s="45"/>
      <c r="H152" s="46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>
      <c r="E163" s="59"/>
    </row>
    <row r="164" ht="12.75" customHeight="1">
      <c r="E164" s="59"/>
    </row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</sheetData>
  <sheetProtection/>
  <printOptions/>
  <pageMargins left="0.33" right="0.41" top="0.36" bottom="0.46" header="0.23" footer="0.46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PageLayoutView="0" workbookViewId="0" topLeftCell="A131">
      <selection activeCell="G165" sqref="G165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5.75390625" style="0" customWidth="1"/>
    <col min="4" max="4" width="36.625" style="0" customWidth="1"/>
    <col min="5" max="6" width="11.75390625" style="0" customWidth="1"/>
    <col min="7" max="7" width="11.875" style="0" customWidth="1"/>
  </cols>
  <sheetData>
    <row r="1" spans="1:8" ht="12.75">
      <c r="A1" s="59"/>
      <c r="B1" s="59"/>
      <c r="C1" s="59"/>
      <c r="D1" s="59"/>
      <c r="E1" s="59"/>
      <c r="F1" s="59" t="s">
        <v>293</v>
      </c>
      <c r="G1" s="59"/>
      <c r="H1" s="59"/>
    </row>
    <row r="2" spans="1:8" ht="12.75">
      <c r="A2" s="59"/>
      <c r="B2" s="59"/>
      <c r="C2" s="59"/>
      <c r="D2" s="59"/>
      <c r="E2" s="59"/>
      <c r="F2" s="59" t="s">
        <v>1</v>
      </c>
      <c r="G2" s="59"/>
      <c r="H2" s="59"/>
    </row>
    <row r="3" spans="1:8" ht="12.75">
      <c r="A3" s="59"/>
      <c r="B3" s="59"/>
      <c r="C3" s="59"/>
      <c r="D3" s="59"/>
      <c r="E3" s="59"/>
      <c r="F3" s="59" t="s">
        <v>433</v>
      </c>
      <c r="G3" s="59"/>
      <c r="H3" s="59"/>
    </row>
    <row r="4" spans="1:8" ht="12.75">
      <c r="A4" s="59"/>
      <c r="B4" s="59"/>
      <c r="C4" s="59"/>
      <c r="D4" s="59"/>
      <c r="E4" s="59"/>
      <c r="F4" s="59"/>
      <c r="G4" s="59"/>
      <c r="H4" s="59"/>
    </row>
    <row r="5" spans="1:8" ht="12.75">
      <c r="A5" s="59"/>
      <c r="B5" s="60" t="s">
        <v>294</v>
      </c>
      <c r="C5" s="60"/>
      <c r="D5" s="60"/>
      <c r="E5" s="60"/>
      <c r="F5" s="60"/>
      <c r="G5" s="60"/>
      <c r="H5" s="59"/>
    </row>
    <row r="6" spans="1:8" ht="15">
      <c r="A6" s="59"/>
      <c r="B6" s="60"/>
      <c r="C6" s="60"/>
      <c r="D6" s="61" t="s">
        <v>295</v>
      </c>
      <c r="E6" s="60"/>
      <c r="F6" s="60"/>
      <c r="G6" s="60"/>
      <c r="H6" s="59"/>
    </row>
    <row r="7" spans="1:8" ht="12.75">
      <c r="A7" s="62"/>
      <c r="B7" s="63"/>
      <c r="C7" s="62"/>
      <c r="D7" s="63"/>
      <c r="E7" s="62" t="s">
        <v>222</v>
      </c>
      <c r="F7" s="63" t="s">
        <v>98</v>
      </c>
      <c r="G7" s="64" t="s">
        <v>225</v>
      </c>
      <c r="H7" s="65" t="s">
        <v>227</v>
      </c>
    </row>
    <row r="8" spans="1:8" ht="12.75">
      <c r="A8" s="66" t="s">
        <v>94</v>
      </c>
      <c r="B8" s="67" t="s">
        <v>95</v>
      </c>
      <c r="C8" s="66" t="s">
        <v>4</v>
      </c>
      <c r="D8" s="67" t="s">
        <v>221</v>
      </c>
      <c r="E8" s="66" t="s">
        <v>99</v>
      </c>
      <c r="F8" s="67" t="s">
        <v>223</v>
      </c>
      <c r="G8" s="68" t="s">
        <v>462</v>
      </c>
      <c r="H8" s="69"/>
    </row>
    <row r="9" spans="1:8" ht="12.75">
      <c r="A9" s="70"/>
      <c r="B9" s="71"/>
      <c r="C9" s="70"/>
      <c r="D9" s="71"/>
      <c r="E9" s="70" t="s">
        <v>434</v>
      </c>
      <c r="F9" s="71" t="s">
        <v>224</v>
      </c>
      <c r="G9" s="72"/>
      <c r="H9" s="73" t="s">
        <v>228</v>
      </c>
    </row>
    <row r="10" spans="1:8" ht="12.75">
      <c r="A10" s="75">
        <v>1</v>
      </c>
      <c r="B10" s="75">
        <v>2</v>
      </c>
      <c r="C10" s="75">
        <v>3</v>
      </c>
      <c r="D10" s="75">
        <v>4</v>
      </c>
      <c r="E10" s="75">
        <v>5</v>
      </c>
      <c r="F10" s="75">
        <v>6</v>
      </c>
      <c r="G10" s="75">
        <v>7</v>
      </c>
      <c r="H10" s="76">
        <v>8</v>
      </c>
    </row>
    <row r="11" spans="1:8" ht="12.75">
      <c r="A11" s="311">
        <v>600</v>
      </c>
      <c r="B11" s="312"/>
      <c r="C11" s="77"/>
      <c r="D11" s="78" t="s">
        <v>24</v>
      </c>
      <c r="E11" s="79">
        <f>E12</f>
        <v>6553872</v>
      </c>
      <c r="F11" s="79">
        <f>F12+F13</f>
        <v>7270096</v>
      </c>
      <c r="G11" s="80">
        <f>G12+G13</f>
        <v>7130282.29</v>
      </c>
      <c r="H11" s="563">
        <f>G11/F11*100</f>
        <v>98.07686569750936</v>
      </c>
    </row>
    <row r="12" spans="1:8" ht="12.75">
      <c r="A12" s="81"/>
      <c r="B12" s="82"/>
      <c r="C12" s="83"/>
      <c r="D12" s="78" t="s">
        <v>296</v>
      </c>
      <c r="E12" s="79">
        <f>E14</f>
        <v>6553872</v>
      </c>
      <c r="F12" s="84">
        <f>F14</f>
        <v>7270096</v>
      </c>
      <c r="G12" s="80">
        <f>G14</f>
        <v>7130282.29</v>
      </c>
      <c r="H12" s="563">
        <f>G12/F12*100</f>
        <v>98.07686569750936</v>
      </c>
    </row>
    <row r="13" spans="1:8" ht="12.75">
      <c r="A13" s="85"/>
      <c r="B13" s="86"/>
      <c r="C13" s="87"/>
      <c r="D13" s="78" t="s">
        <v>299</v>
      </c>
      <c r="E13" s="79">
        <v>0</v>
      </c>
      <c r="F13" s="79">
        <v>0</v>
      </c>
      <c r="G13" s="80">
        <v>0</v>
      </c>
      <c r="H13" s="563">
        <v>0</v>
      </c>
    </row>
    <row r="14" spans="1:8" ht="12.75">
      <c r="A14" s="313"/>
      <c r="B14" s="314">
        <v>60014</v>
      </c>
      <c r="C14" s="315"/>
      <c r="D14" s="316" t="s">
        <v>346</v>
      </c>
      <c r="E14" s="226">
        <f>E16+E17</f>
        <v>6553872</v>
      </c>
      <c r="F14" s="226">
        <f>F16+F17</f>
        <v>7270096</v>
      </c>
      <c r="G14" s="202">
        <f>G16+G17</f>
        <v>7130282.29</v>
      </c>
      <c r="H14" s="242">
        <f>G14/F14*100</f>
        <v>98.07686569750936</v>
      </c>
    </row>
    <row r="15" spans="1:8" ht="12.75">
      <c r="A15" s="104"/>
      <c r="B15" s="162"/>
      <c r="C15" s="91"/>
      <c r="D15" s="658" t="s">
        <v>460</v>
      </c>
      <c r="E15" s="168"/>
      <c r="F15" s="169"/>
      <c r="G15" s="170"/>
      <c r="H15" s="242"/>
    </row>
    <row r="16" spans="1:8" ht="12.75">
      <c r="A16" s="88"/>
      <c r="B16" s="128"/>
      <c r="C16" s="97">
        <v>6050</v>
      </c>
      <c r="D16" s="96" t="s">
        <v>31</v>
      </c>
      <c r="E16" s="231">
        <v>3553872</v>
      </c>
      <c r="F16" s="231">
        <v>4387957</v>
      </c>
      <c r="G16" s="183">
        <v>4387956.42</v>
      </c>
      <c r="H16" s="242">
        <f aca="true" t="shared" si="0" ref="H16:H30">G16/F16*100</f>
        <v>99.99998678200356</v>
      </c>
    </row>
    <row r="17" spans="1:8" ht="12.75">
      <c r="A17" s="88"/>
      <c r="B17" s="128"/>
      <c r="C17" s="58">
        <v>6057</v>
      </c>
      <c r="D17" s="218" t="s">
        <v>31</v>
      </c>
      <c r="E17" s="231">
        <v>3000000</v>
      </c>
      <c r="F17" s="231">
        <v>2882139</v>
      </c>
      <c r="G17" s="183">
        <v>2742325.87</v>
      </c>
      <c r="H17" s="242">
        <f t="shared" si="0"/>
        <v>95.14898032329461</v>
      </c>
    </row>
    <row r="18" spans="1:8" ht="12.75">
      <c r="A18" s="88"/>
      <c r="B18" s="128"/>
      <c r="C18" s="97">
        <v>6059</v>
      </c>
      <c r="D18" s="218" t="s">
        <v>31</v>
      </c>
      <c r="E18" s="231">
        <v>2664586</v>
      </c>
      <c r="F18" s="231">
        <v>2439999</v>
      </c>
      <c r="G18" s="183">
        <v>2439998.34</v>
      </c>
      <c r="H18" s="242">
        <f t="shared" si="0"/>
        <v>99.99997295080858</v>
      </c>
    </row>
    <row r="19" spans="1:8" ht="12.75">
      <c r="A19" s="114">
        <v>750</v>
      </c>
      <c r="B19" s="114"/>
      <c r="C19" s="115"/>
      <c r="D19" s="115" t="s">
        <v>229</v>
      </c>
      <c r="E19" s="155">
        <f>E20+E21</f>
        <v>6596669</v>
      </c>
      <c r="F19" s="156">
        <f>F20+F21</f>
        <v>5881307</v>
      </c>
      <c r="G19" s="157">
        <f>G20+G21</f>
        <v>2580349.8100000005</v>
      </c>
      <c r="H19" s="118">
        <f t="shared" si="0"/>
        <v>43.87374796112498</v>
      </c>
    </row>
    <row r="20" spans="1:8" ht="12.75">
      <c r="A20" s="657"/>
      <c r="B20" s="657"/>
      <c r="C20" s="652"/>
      <c r="D20" s="78" t="s">
        <v>296</v>
      </c>
      <c r="E20" s="653">
        <f>E80+E81+E85+E86+E91+E92+E93+E96+E99+E102+E105</f>
        <v>5367981</v>
      </c>
      <c r="F20" s="654">
        <f>F50+F51+F80+F81+F85+F86+F91+F92+F93+F96+F99+F102+F105</f>
        <v>4888834</v>
      </c>
      <c r="G20" s="655">
        <f>G50+G51+G80+G81+G85+G86+G91+G92+G93+G96+G99</f>
        <v>1803781.3900000001</v>
      </c>
      <c r="H20" s="656">
        <f t="shared" si="0"/>
        <v>36.895942672629104</v>
      </c>
    </row>
    <row r="21" spans="1:10" ht="12.75">
      <c r="A21" s="657"/>
      <c r="B21" s="456"/>
      <c r="C21" s="591"/>
      <c r="D21" s="78" t="s">
        <v>299</v>
      </c>
      <c r="E21" s="653">
        <f>SUM(E30:E49)+E75+E76</f>
        <v>1228688</v>
      </c>
      <c r="F21" s="654">
        <f>F23+SUM(F30:F49)+F52+F78+F79+F83+F84+F88+F89</f>
        <v>992473</v>
      </c>
      <c r="G21" s="655">
        <f>G23+SUM(G30:G49)+G52+G78+G79+G83+G84+G88+G89</f>
        <v>776568.4200000002</v>
      </c>
      <c r="H21" s="656">
        <f t="shared" si="0"/>
        <v>78.24579812246783</v>
      </c>
      <c r="I21" s="622"/>
      <c r="J21" s="622"/>
    </row>
    <row r="22" spans="1:10" ht="12.75">
      <c r="A22" s="376"/>
      <c r="B22" s="185">
        <v>75075</v>
      </c>
      <c r="C22" s="309"/>
      <c r="D22" s="772" t="s">
        <v>461</v>
      </c>
      <c r="E22" s="774">
        <v>0</v>
      </c>
      <c r="F22" s="178">
        <f>F23</f>
        <v>35077</v>
      </c>
      <c r="G22" s="775">
        <f>G23</f>
        <v>34690.26</v>
      </c>
      <c r="H22" s="103">
        <f t="shared" si="0"/>
        <v>98.89745417224964</v>
      </c>
      <c r="I22" s="622"/>
      <c r="J22" s="622"/>
    </row>
    <row r="23" spans="1:10" ht="12.75">
      <c r="A23" s="88"/>
      <c r="B23" s="218"/>
      <c r="C23" s="96"/>
      <c r="D23" s="106" t="s">
        <v>444</v>
      </c>
      <c r="E23" s="108">
        <v>0</v>
      </c>
      <c r="F23" s="108">
        <f>SUM(F24:F27)</f>
        <v>35077</v>
      </c>
      <c r="G23" s="109">
        <f>SUM(G24:G27)</f>
        <v>34690.26</v>
      </c>
      <c r="H23" s="254">
        <f t="shared" si="0"/>
        <v>98.89745417224964</v>
      </c>
      <c r="I23" s="773"/>
      <c r="J23" s="773"/>
    </row>
    <row r="24" spans="1:10" ht="12.75">
      <c r="A24" s="88"/>
      <c r="B24" s="95"/>
      <c r="C24" s="96">
        <v>4199</v>
      </c>
      <c r="D24" s="97" t="s">
        <v>321</v>
      </c>
      <c r="E24" s="99">
        <v>0</v>
      </c>
      <c r="F24" s="99">
        <v>4614</v>
      </c>
      <c r="G24" s="100">
        <v>4613.26</v>
      </c>
      <c r="H24" s="242">
        <f t="shared" si="0"/>
        <v>99.98396185522324</v>
      </c>
      <c r="I24" s="307"/>
      <c r="J24" s="307"/>
    </row>
    <row r="25" spans="1:10" ht="12.75">
      <c r="A25" s="88"/>
      <c r="B25" s="95"/>
      <c r="C25" s="96">
        <v>4217</v>
      </c>
      <c r="D25" s="97" t="s">
        <v>7</v>
      </c>
      <c r="E25" s="99">
        <v>0</v>
      </c>
      <c r="F25" s="99">
        <v>2241</v>
      </c>
      <c r="G25" s="100">
        <v>2241</v>
      </c>
      <c r="H25" s="242">
        <f t="shared" si="0"/>
        <v>100</v>
      </c>
      <c r="I25" s="307"/>
      <c r="J25" s="307"/>
    </row>
    <row r="26" spans="1:10" ht="12.75">
      <c r="A26" s="88"/>
      <c r="B26" s="95"/>
      <c r="C26" s="96">
        <v>4307</v>
      </c>
      <c r="D26" s="97" t="s">
        <v>176</v>
      </c>
      <c r="E26" s="99">
        <v>0</v>
      </c>
      <c r="F26" s="99">
        <v>22236</v>
      </c>
      <c r="G26" s="100">
        <v>22236</v>
      </c>
      <c r="H26" s="242">
        <f t="shared" si="0"/>
        <v>100</v>
      </c>
      <c r="I26" s="307"/>
      <c r="J26" s="307"/>
    </row>
    <row r="27" spans="1:10" ht="12.75">
      <c r="A27" s="88"/>
      <c r="B27" s="192"/>
      <c r="C27" s="96">
        <v>4309</v>
      </c>
      <c r="D27" s="97" t="s">
        <v>176</v>
      </c>
      <c r="E27" s="99">
        <v>0</v>
      </c>
      <c r="F27" s="99">
        <v>5986</v>
      </c>
      <c r="G27" s="100">
        <v>5600</v>
      </c>
      <c r="H27" s="242">
        <f t="shared" si="0"/>
        <v>93.55162044771133</v>
      </c>
      <c r="I27" s="307"/>
      <c r="J27" s="307"/>
    </row>
    <row r="28" spans="1:8" ht="12.75">
      <c r="A28" s="88"/>
      <c r="B28" s="123">
        <v>75095</v>
      </c>
      <c r="C28" s="102"/>
      <c r="D28" s="102" t="s">
        <v>157</v>
      </c>
      <c r="E28" s="160">
        <f>E29+E52+E77+E82+E87+E93+E96+E99+E102+E105</f>
        <v>6596669</v>
      </c>
      <c r="F28" s="92">
        <f>F29+F52+F77+F82+F87+F93+F96+F99+F102+F105</f>
        <v>5846230</v>
      </c>
      <c r="G28" s="161">
        <f>G29+G52+G77+G82+G87+G93+G96</f>
        <v>2545659.5500000003</v>
      </c>
      <c r="H28" s="100">
        <f t="shared" si="0"/>
        <v>43.543609300352536</v>
      </c>
    </row>
    <row r="29" spans="1:8" ht="12.75">
      <c r="A29" s="88"/>
      <c r="B29" s="88"/>
      <c r="C29" s="96"/>
      <c r="D29" s="106" t="s">
        <v>358</v>
      </c>
      <c r="E29" s="108">
        <f>SUM(E30:E49)</f>
        <v>848845</v>
      </c>
      <c r="F29" s="108">
        <f>SUM(F30:F49)+F50+F51</f>
        <v>848845</v>
      </c>
      <c r="G29" s="109">
        <f>SUM(G30:G49)+G50+G51</f>
        <v>757746.1</v>
      </c>
      <c r="H29" s="199">
        <f t="shared" si="0"/>
        <v>89.26789932201991</v>
      </c>
    </row>
    <row r="30" spans="1:8" ht="12.75">
      <c r="A30" s="88"/>
      <c r="B30" s="88"/>
      <c r="C30" s="96">
        <v>3027</v>
      </c>
      <c r="D30" s="97" t="s">
        <v>154</v>
      </c>
      <c r="E30" s="241">
        <v>0</v>
      </c>
      <c r="F30" s="241">
        <v>6375</v>
      </c>
      <c r="G30" s="217">
        <v>6374.49</v>
      </c>
      <c r="H30" s="100">
        <f t="shared" si="0"/>
        <v>99.99199999999999</v>
      </c>
    </row>
    <row r="31" spans="1:8" ht="12.75">
      <c r="A31" s="88"/>
      <c r="B31" s="88"/>
      <c r="C31" s="96">
        <v>3029</v>
      </c>
      <c r="D31" s="97" t="s">
        <v>154</v>
      </c>
      <c r="E31" s="241">
        <v>0</v>
      </c>
      <c r="F31" s="241">
        <v>1125</v>
      </c>
      <c r="G31" s="217">
        <v>1124.91</v>
      </c>
      <c r="H31" s="100">
        <f aca="true" t="shared" si="1" ref="H31:H111">G31/F31*100</f>
        <v>99.992</v>
      </c>
    </row>
    <row r="32" spans="1:8" ht="12.75">
      <c r="A32" s="88"/>
      <c r="B32" s="88"/>
      <c r="C32" s="96">
        <v>3247</v>
      </c>
      <c r="D32" s="97" t="s">
        <v>280</v>
      </c>
      <c r="E32" s="241">
        <v>81600</v>
      </c>
      <c r="F32" s="241">
        <v>91746</v>
      </c>
      <c r="G32" s="217">
        <v>87327.78</v>
      </c>
      <c r="H32" s="100">
        <f t="shared" si="1"/>
        <v>95.18429141324962</v>
      </c>
    </row>
    <row r="33" spans="1:8" ht="12.75">
      <c r="A33" s="88"/>
      <c r="B33" s="88"/>
      <c r="C33" s="96">
        <v>3249</v>
      </c>
      <c r="D33" s="97" t="s">
        <v>280</v>
      </c>
      <c r="E33" s="241">
        <v>14400</v>
      </c>
      <c r="F33" s="241">
        <v>16190</v>
      </c>
      <c r="G33" s="217">
        <v>15410.79</v>
      </c>
      <c r="H33" s="100">
        <f t="shared" si="1"/>
        <v>95.18709079678814</v>
      </c>
    </row>
    <row r="34" spans="1:8" ht="12.75">
      <c r="A34" s="88"/>
      <c r="B34" s="88"/>
      <c r="C34" s="96">
        <v>4017</v>
      </c>
      <c r="D34" s="97" t="s">
        <v>248</v>
      </c>
      <c r="E34" s="241">
        <v>29354</v>
      </c>
      <c r="F34" s="241">
        <v>33006</v>
      </c>
      <c r="G34" s="217">
        <v>32942.27</v>
      </c>
      <c r="H34" s="100">
        <f t="shared" si="1"/>
        <v>99.80691389444343</v>
      </c>
    </row>
    <row r="35" spans="1:8" ht="12.75">
      <c r="A35" s="88"/>
      <c r="B35" s="88"/>
      <c r="C35" s="96">
        <v>4019</v>
      </c>
      <c r="D35" s="97" t="s">
        <v>248</v>
      </c>
      <c r="E35" s="241">
        <v>5180</v>
      </c>
      <c r="F35" s="241">
        <v>5826</v>
      </c>
      <c r="G35" s="217">
        <v>5813.33</v>
      </c>
      <c r="H35" s="100">
        <f t="shared" si="1"/>
        <v>99.7825266048747</v>
      </c>
    </row>
    <row r="36" spans="1:8" ht="12.75">
      <c r="A36" s="88"/>
      <c r="B36" s="88"/>
      <c r="C36" s="96">
        <v>4047</v>
      </c>
      <c r="D36" s="97" t="s">
        <v>12</v>
      </c>
      <c r="E36" s="241">
        <v>0</v>
      </c>
      <c r="F36" s="241">
        <v>429</v>
      </c>
      <c r="G36" s="217">
        <v>429.09</v>
      </c>
      <c r="H36" s="100">
        <f t="shared" si="1"/>
        <v>100.02097902097901</v>
      </c>
    </row>
    <row r="37" spans="1:8" ht="12.75">
      <c r="A37" s="88"/>
      <c r="B37" s="88"/>
      <c r="C37" s="96">
        <v>4049</v>
      </c>
      <c r="D37" s="97" t="s">
        <v>12</v>
      </c>
      <c r="E37" s="241">
        <v>0</v>
      </c>
      <c r="F37" s="241">
        <v>76</v>
      </c>
      <c r="G37" s="217">
        <v>75.72</v>
      </c>
      <c r="H37" s="100">
        <f t="shared" si="1"/>
        <v>99.63157894736841</v>
      </c>
    </row>
    <row r="38" spans="1:8" ht="12.75">
      <c r="A38" s="88"/>
      <c r="B38" s="88"/>
      <c r="C38" s="96">
        <v>4117</v>
      </c>
      <c r="D38" s="97" t="s">
        <v>281</v>
      </c>
      <c r="E38" s="241">
        <v>5019</v>
      </c>
      <c r="F38" s="241">
        <v>8747</v>
      </c>
      <c r="G38" s="217">
        <v>8736.07</v>
      </c>
      <c r="H38" s="100">
        <f t="shared" si="1"/>
        <v>99.87504287184177</v>
      </c>
    </row>
    <row r="39" spans="1:8" ht="12.75">
      <c r="A39" s="88"/>
      <c r="B39" s="88"/>
      <c r="C39" s="96">
        <v>4119</v>
      </c>
      <c r="D39" s="97" t="s">
        <v>281</v>
      </c>
      <c r="E39" s="241">
        <v>886</v>
      </c>
      <c r="F39" s="241">
        <v>1544</v>
      </c>
      <c r="G39" s="217">
        <v>1541.67</v>
      </c>
      <c r="H39" s="100">
        <f t="shared" si="1"/>
        <v>99.84909326424871</v>
      </c>
    </row>
    <row r="40" spans="1:8" ht="12.75">
      <c r="A40" s="88"/>
      <c r="B40" s="88"/>
      <c r="C40" s="96">
        <v>4127</v>
      </c>
      <c r="D40" s="97" t="s">
        <v>277</v>
      </c>
      <c r="E40" s="241">
        <v>719</v>
      </c>
      <c r="F40" s="241">
        <v>820</v>
      </c>
      <c r="G40" s="217">
        <v>817.61</v>
      </c>
      <c r="H40" s="100">
        <f t="shared" si="1"/>
        <v>99.70853658536586</v>
      </c>
    </row>
    <row r="41" spans="1:8" ht="12.75">
      <c r="A41" s="88"/>
      <c r="B41" s="88"/>
      <c r="C41" s="96">
        <v>4129</v>
      </c>
      <c r="D41" s="97" t="s">
        <v>277</v>
      </c>
      <c r="E41" s="241">
        <v>127</v>
      </c>
      <c r="F41" s="241">
        <v>145</v>
      </c>
      <c r="G41" s="217">
        <v>144.3</v>
      </c>
      <c r="H41" s="100">
        <f t="shared" si="1"/>
        <v>99.51724137931035</v>
      </c>
    </row>
    <row r="42" spans="1:8" ht="12.75">
      <c r="A42" s="88"/>
      <c r="B42" s="88"/>
      <c r="C42" s="96">
        <v>4177</v>
      </c>
      <c r="D42" s="97" t="s">
        <v>265</v>
      </c>
      <c r="E42" s="241">
        <v>91470</v>
      </c>
      <c r="F42" s="241">
        <v>91470</v>
      </c>
      <c r="G42" s="217">
        <v>42330</v>
      </c>
      <c r="H42" s="100">
        <f t="shared" si="1"/>
        <v>46.27746802230239</v>
      </c>
    </row>
    <row r="43" spans="1:8" ht="12.75">
      <c r="A43" s="88"/>
      <c r="B43" s="88"/>
      <c r="C43" s="96">
        <v>4179</v>
      </c>
      <c r="D43" s="97" t="s">
        <v>265</v>
      </c>
      <c r="E43" s="241">
        <v>16142</v>
      </c>
      <c r="F43" s="241">
        <v>16142</v>
      </c>
      <c r="G43" s="217">
        <v>7470</v>
      </c>
      <c r="H43" s="100">
        <f t="shared" si="1"/>
        <v>46.276793458059714</v>
      </c>
    </row>
    <row r="44" spans="1:8" ht="12.75">
      <c r="A44" s="88"/>
      <c r="B44" s="88"/>
      <c r="C44" s="96">
        <v>4217</v>
      </c>
      <c r="D44" s="97" t="s">
        <v>242</v>
      </c>
      <c r="E44" s="241">
        <v>3487</v>
      </c>
      <c r="F44" s="241">
        <v>3487</v>
      </c>
      <c r="G44" s="217">
        <v>0</v>
      </c>
      <c r="H44" s="100">
        <v>0</v>
      </c>
    </row>
    <row r="45" spans="1:8" ht="12.75">
      <c r="A45" s="88"/>
      <c r="B45" s="88"/>
      <c r="C45" s="96">
        <v>4219</v>
      </c>
      <c r="D45" s="97" t="s">
        <v>242</v>
      </c>
      <c r="E45" s="241">
        <v>615</v>
      </c>
      <c r="F45" s="241">
        <v>615</v>
      </c>
      <c r="G45" s="217">
        <v>0</v>
      </c>
      <c r="H45" s="100">
        <f t="shared" si="1"/>
        <v>0</v>
      </c>
    </row>
    <row r="46" spans="1:8" ht="12.75">
      <c r="A46" s="88"/>
      <c r="B46" s="88"/>
      <c r="C46" s="96">
        <v>4247</v>
      </c>
      <c r="D46" s="97" t="s">
        <v>503</v>
      </c>
      <c r="E46" s="241">
        <v>232579</v>
      </c>
      <c r="F46" s="241">
        <v>0</v>
      </c>
      <c r="G46" s="217">
        <v>0</v>
      </c>
      <c r="H46" s="100">
        <v>0</v>
      </c>
    </row>
    <row r="47" spans="1:8" ht="12.75">
      <c r="A47" s="88"/>
      <c r="B47" s="88"/>
      <c r="C47" s="96">
        <v>4249</v>
      </c>
      <c r="D47" s="97" t="s">
        <v>503</v>
      </c>
      <c r="E47" s="241">
        <v>41043</v>
      </c>
      <c r="F47" s="241">
        <v>0</v>
      </c>
      <c r="G47" s="217">
        <v>0</v>
      </c>
      <c r="H47" s="100">
        <v>0</v>
      </c>
    </row>
    <row r="48" spans="1:8" ht="12.75">
      <c r="A48" s="88"/>
      <c r="B48" s="88"/>
      <c r="C48" s="96">
        <v>4307</v>
      </c>
      <c r="D48" s="97" t="s">
        <v>176</v>
      </c>
      <c r="E48" s="241">
        <v>277290</v>
      </c>
      <c r="F48" s="241">
        <v>252858</v>
      </c>
      <c r="G48" s="217">
        <v>233548.61</v>
      </c>
      <c r="H48" s="100">
        <f t="shared" si="1"/>
        <v>92.36354396538769</v>
      </c>
    </row>
    <row r="49" spans="1:8" ht="12.75">
      <c r="A49" s="88"/>
      <c r="B49" s="88"/>
      <c r="C49" s="96">
        <v>4309</v>
      </c>
      <c r="D49" s="97" t="s">
        <v>176</v>
      </c>
      <c r="E49" s="241">
        <v>48934</v>
      </c>
      <c r="F49" s="241">
        <v>44622</v>
      </c>
      <c r="G49" s="217">
        <v>41214.46</v>
      </c>
      <c r="H49" s="100">
        <f t="shared" si="1"/>
        <v>92.36354264712473</v>
      </c>
    </row>
    <row r="50" spans="1:8" ht="12.75">
      <c r="A50" s="88"/>
      <c r="B50" s="88"/>
      <c r="C50" s="96">
        <v>6057</v>
      </c>
      <c r="D50" s="107" t="s">
        <v>396</v>
      </c>
      <c r="E50" s="241">
        <v>0</v>
      </c>
      <c r="F50" s="241">
        <v>232579</v>
      </c>
      <c r="G50" s="217">
        <v>231578.25</v>
      </c>
      <c r="H50" s="100">
        <f t="shared" si="1"/>
        <v>99.56971609646614</v>
      </c>
    </row>
    <row r="51" spans="1:8" ht="12.75">
      <c r="A51" s="88"/>
      <c r="B51" s="88"/>
      <c r="C51" s="96">
        <v>6059</v>
      </c>
      <c r="D51" s="107" t="s">
        <v>396</v>
      </c>
      <c r="E51" s="241">
        <v>0</v>
      </c>
      <c r="F51" s="241">
        <v>41043</v>
      </c>
      <c r="G51" s="217">
        <v>40866.75</v>
      </c>
      <c r="H51" s="100">
        <f t="shared" si="1"/>
        <v>99.57057232658431</v>
      </c>
    </row>
    <row r="52" spans="1:8" ht="12.75">
      <c r="A52" s="88"/>
      <c r="B52" s="88"/>
      <c r="C52" s="96"/>
      <c r="D52" s="106" t="s">
        <v>409</v>
      </c>
      <c r="E52" s="108">
        <f>E75+E76</f>
        <v>379843</v>
      </c>
      <c r="F52" s="108">
        <f>SUM(F53:F58)+SUM(F65:F76)</f>
        <v>379843</v>
      </c>
      <c r="G52" s="109">
        <f>SUM(G53:G58)+SUM(G65:G76)</f>
        <v>254251.87</v>
      </c>
      <c r="H52" s="199">
        <f t="shared" si="1"/>
        <v>66.93604199629847</v>
      </c>
    </row>
    <row r="53" spans="1:8" ht="12.75">
      <c r="A53" s="88"/>
      <c r="B53" s="88"/>
      <c r="C53" s="96">
        <v>3027</v>
      </c>
      <c r="D53" s="97" t="s">
        <v>154</v>
      </c>
      <c r="E53" s="241">
        <v>0</v>
      </c>
      <c r="F53" s="241">
        <v>14072</v>
      </c>
      <c r="G53" s="217">
        <v>0</v>
      </c>
      <c r="H53" s="100">
        <f t="shared" si="1"/>
        <v>0</v>
      </c>
    </row>
    <row r="54" spans="1:8" ht="12.75">
      <c r="A54" s="88"/>
      <c r="B54" s="88"/>
      <c r="C54" s="96">
        <v>3029</v>
      </c>
      <c r="D54" s="97" t="s">
        <v>154</v>
      </c>
      <c r="E54" s="241">
        <v>0</v>
      </c>
      <c r="F54" s="241">
        <v>828</v>
      </c>
      <c r="G54" s="217">
        <v>0</v>
      </c>
      <c r="H54" s="100">
        <f t="shared" si="1"/>
        <v>0</v>
      </c>
    </row>
    <row r="55" spans="1:8" ht="12.75">
      <c r="A55" s="88"/>
      <c r="B55" s="88"/>
      <c r="C55" s="96">
        <v>3247</v>
      </c>
      <c r="D55" s="97" t="s">
        <v>280</v>
      </c>
      <c r="E55" s="241">
        <v>0</v>
      </c>
      <c r="F55" s="241">
        <v>106539</v>
      </c>
      <c r="G55" s="217">
        <v>106454.03</v>
      </c>
      <c r="H55" s="100">
        <f t="shared" si="1"/>
        <v>99.92024516843597</v>
      </c>
    </row>
    <row r="56" spans="1:8" ht="12.75">
      <c r="A56" s="88"/>
      <c r="B56" s="88"/>
      <c r="C56" s="96">
        <v>3249</v>
      </c>
      <c r="D56" s="97" t="s">
        <v>280</v>
      </c>
      <c r="E56" s="241">
        <v>0</v>
      </c>
      <c r="F56" s="241">
        <v>29841</v>
      </c>
      <c r="G56" s="217">
        <v>29722.4</v>
      </c>
      <c r="H56" s="100">
        <f t="shared" si="1"/>
        <v>99.60256023591704</v>
      </c>
    </row>
    <row r="57" spans="1:8" ht="12.75">
      <c r="A57" s="88"/>
      <c r="B57" s="88"/>
      <c r="C57" s="96">
        <v>4017</v>
      </c>
      <c r="D57" s="97" t="s">
        <v>248</v>
      </c>
      <c r="E57" s="241">
        <v>0</v>
      </c>
      <c r="F57" s="241">
        <v>28841</v>
      </c>
      <c r="G57" s="217">
        <v>19749.07</v>
      </c>
      <c r="H57" s="100">
        <f t="shared" si="1"/>
        <v>68.4756769876218</v>
      </c>
    </row>
    <row r="58" spans="1:8" ht="12.75">
      <c r="A58" s="129"/>
      <c r="B58" s="129"/>
      <c r="C58" s="96">
        <v>4019</v>
      </c>
      <c r="D58" s="97" t="s">
        <v>248</v>
      </c>
      <c r="E58" s="241">
        <v>0</v>
      </c>
      <c r="F58" s="241">
        <v>1702</v>
      </c>
      <c r="G58" s="217">
        <v>1162.6</v>
      </c>
      <c r="H58" s="100">
        <f t="shared" si="1"/>
        <v>68.30787309048179</v>
      </c>
    </row>
    <row r="59" spans="1:8" ht="12.75">
      <c r="A59" s="128"/>
      <c r="B59" s="128"/>
      <c r="C59" s="128"/>
      <c r="D59" s="128"/>
      <c r="E59" s="130" t="s">
        <v>500</v>
      </c>
      <c r="F59" s="281"/>
      <c r="G59" s="288"/>
      <c r="H59" s="131"/>
    </row>
    <row r="60" spans="1:8" ht="12.75">
      <c r="A60" s="128"/>
      <c r="B60" s="128"/>
      <c r="C60" s="128"/>
      <c r="D60" s="128"/>
      <c r="E60" s="281"/>
      <c r="F60" s="281"/>
      <c r="G60" s="288"/>
      <c r="H60" s="131"/>
    </row>
    <row r="61" spans="1:8" ht="12.75">
      <c r="A61" s="62"/>
      <c r="B61" s="63"/>
      <c r="C61" s="62"/>
      <c r="D61" s="63"/>
      <c r="E61" s="62" t="s">
        <v>222</v>
      </c>
      <c r="F61" s="63" t="s">
        <v>98</v>
      </c>
      <c r="G61" s="64" t="s">
        <v>225</v>
      </c>
      <c r="H61" s="65" t="s">
        <v>227</v>
      </c>
    </row>
    <row r="62" spans="1:8" ht="12.75">
      <c r="A62" s="66" t="s">
        <v>94</v>
      </c>
      <c r="B62" s="67" t="s">
        <v>95</v>
      </c>
      <c r="C62" s="66" t="s">
        <v>4</v>
      </c>
      <c r="D62" s="67" t="s">
        <v>221</v>
      </c>
      <c r="E62" s="66" t="s">
        <v>99</v>
      </c>
      <c r="F62" s="67" t="s">
        <v>223</v>
      </c>
      <c r="G62" s="68" t="s">
        <v>462</v>
      </c>
      <c r="H62" s="69"/>
    </row>
    <row r="63" spans="1:8" ht="12.75">
      <c r="A63" s="70"/>
      <c r="B63" s="71"/>
      <c r="C63" s="70"/>
      <c r="D63" s="71"/>
      <c r="E63" s="70" t="s">
        <v>434</v>
      </c>
      <c r="F63" s="71" t="s">
        <v>224</v>
      </c>
      <c r="G63" s="72"/>
      <c r="H63" s="73" t="s">
        <v>228</v>
      </c>
    </row>
    <row r="64" spans="1:8" ht="12.75">
      <c r="A64" s="75">
        <v>1</v>
      </c>
      <c r="B64" s="75">
        <v>2</v>
      </c>
      <c r="C64" s="75">
        <v>3</v>
      </c>
      <c r="D64" s="75">
        <v>4</v>
      </c>
      <c r="E64" s="75">
        <v>5</v>
      </c>
      <c r="F64" s="75">
        <v>6</v>
      </c>
      <c r="G64" s="75">
        <v>7</v>
      </c>
      <c r="H64" s="76">
        <v>8</v>
      </c>
    </row>
    <row r="65" spans="1:8" ht="12.75">
      <c r="A65" s="88"/>
      <c r="B65" s="88"/>
      <c r="C65" s="96">
        <v>4117</v>
      </c>
      <c r="D65" s="97" t="s">
        <v>281</v>
      </c>
      <c r="E65" s="241">
        <v>0</v>
      </c>
      <c r="F65" s="241">
        <v>11869</v>
      </c>
      <c r="G65" s="217">
        <v>9112.21</v>
      </c>
      <c r="H65" s="100">
        <f t="shared" si="1"/>
        <v>76.77319066475692</v>
      </c>
    </row>
    <row r="66" spans="1:8" ht="12.75">
      <c r="A66" s="88"/>
      <c r="B66" s="88"/>
      <c r="C66" s="96">
        <v>4119</v>
      </c>
      <c r="D66" s="97" t="s">
        <v>281</v>
      </c>
      <c r="E66" s="241">
        <v>0</v>
      </c>
      <c r="F66" s="241">
        <v>733</v>
      </c>
      <c r="G66" s="217">
        <v>536.45</v>
      </c>
      <c r="H66" s="100">
        <f t="shared" si="1"/>
        <v>73.1855388813097</v>
      </c>
    </row>
    <row r="67" spans="1:8" ht="12.75">
      <c r="A67" s="88"/>
      <c r="B67" s="88"/>
      <c r="C67" s="96">
        <v>4127</v>
      </c>
      <c r="D67" s="97" t="s">
        <v>277</v>
      </c>
      <c r="E67" s="241">
        <v>0</v>
      </c>
      <c r="F67" s="241">
        <v>556</v>
      </c>
      <c r="G67" s="217">
        <v>301.91</v>
      </c>
      <c r="H67" s="100">
        <f t="shared" si="1"/>
        <v>54.30035971223022</v>
      </c>
    </row>
    <row r="68" spans="1:8" ht="12.75">
      <c r="A68" s="88"/>
      <c r="B68" s="88"/>
      <c r="C68" s="96">
        <v>4129</v>
      </c>
      <c r="D68" s="97" t="s">
        <v>277</v>
      </c>
      <c r="E68" s="241">
        <v>0</v>
      </c>
      <c r="F68" s="241">
        <v>32</v>
      </c>
      <c r="G68" s="217">
        <v>17.77</v>
      </c>
      <c r="H68" s="100">
        <f t="shared" si="1"/>
        <v>55.53125</v>
      </c>
    </row>
    <row r="69" spans="1:8" ht="12.75">
      <c r="A69" s="88"/>
      <c r="B69" s="88"/>
      <c r="C69" s="96">
        <v>4177</v>
      </c>
      <c r="D69" s="97" t="s">
        <v>265</v>
      </c>
      <c r="E69" s="241">
        <v>0</v>
      </c>
      <c r="F69" s="241">
        <v>13250</v>
      </c>
      <c r="G69" s="217">
        <v>9444</v>
      </c>
      <c r="H69" s="100">
        <f t="shared" si="1"/>
        <v>71.27547169811321</v>
      </c>
    </row>
    <row r="70" spans="1:8" ht="12.75">
      <c r="A70" s="88"/>
      <c r="B70" s="88"/>
      <c r="C70" s="96">
        <v>4179</v>
      </c>
      <c r="D70" s="97" t="s">
        <v>265</v>
      </c>
      <c r="E70" s="241">
        <v>0</v>
      </c>
      <c r="F70" s="241">
        <v>832</v>
      </c>
      <c r="G70" s="217">
        <v>556</v>
      </c>
      <c r="H70" s="100">
        <f t="shared" si="1"/>
        <v>66.82692307692307</v>
      </c>
    </row>
    <row r="71" spans="1:8" ht="12.75">
      <c r="A71" s="88"/>
      <c r="B71" s="88"/>
      <c r="C71" s="96">
        <v>4217</v>
      </c>
      <c r="D71" s="97" t="s">
        <v>242</v>
      </c>
      <c r="E71" s="241">
        <v>0</v>
      </c>
      <c r="F71" s="241">
        <v>8878</v>
      </c>
      <c r="G71" s="217">
        <v>4682.75</v>
      </c>
      <c r="H71" s="100">
        <f t="shared" si="1"/>
        <v>52.74555079972967</v>
      </c>
    </row>
    <row r="72" spans="1:8" ht="12.75">
      <c r="A72" s="88"/>
      <c r="B72" s="88"/>
      <c r="C72" s="96">
        <v>4219</v>
      </c>
      <c r="D72" s="97" t="s">
        <v>242</v>
      </c>
      <c r="E72" s="241">
        <v>0</v>
      </c>
      <c r="F72" s="241">
        <v>522</v>
      </c>
      <c r="G72" s="217">
        <v>275.7</v>
      </c>
      <c r="H72" s="100">
        <f t="shared" si="1"/>
        <v>52.81609195402298</v>
      </c>
    </row>
    <row r="73" spans="1:8" ht="12.75">
      <c r="A73" s="88"/>
      <c r="B73" s="88"/>
      <c r="C73" s="96">
        <v>4247</v>
      </c>
      <c r="D73" s="97" t="s">
        <v>503</v>
      </c>
      <c r="E73" s="241">
        <v>0</v>
      </c>
      <c r="F73" s="241">
        <v>46419</v>
      </c>
      <c r="G73" s="217">
        <v>33454.43</v>
      </c>
      <c r="H73" s="100">
        <f t="shared" si="1"/>
        <v>72.07055300631207</v>
      </c>
    </row>
    <row r="74" spans="1:8" ht="12.75">
      <c r="A74" s="88"/>
      <c r="B74" s="88"/>
      <c r="C74" s="96">
        <v>4249</v>
      </c>
      <c r="D74" s="97" t="s">
        <v>503</v>
      </c>
      <c r="E74" s="241">
        <v>0</v>
      </c>
      <c r="F74" s="241">
        <v>2731</v>
      </c>
      <c r="G74" s="217">
        <v>1969.57</v>
      </c>
      <c r="H74" s="100">
        <f t="shared" si="1"/>
        <v>72.11900402782864</v>
      </c>
    </row>
    <row r="75" spans="1:8" ht="12.75">
      <c r="A75" s="88"/>
      <c r="B75" s="88"/>
      <c r="C75" s="96">
        <v>4307</v>
      </c>
      <c r="D75" s="97" t="s">
        <v>176</v>
      </c>
      <c r="E75" s="241">
        <v>353873</v>
      </c>
      <c r="F75" s="241">
        <v>108709</v>
      </c>
      <c r="G75" s="217">
        <v>34766.18</v>
      </c>
      <c r="H75" s="100">
        <f t="shared" si="1"/>
        <v>31.980958338316057</v>
      </c>
    </row>
    <row r="76" spans="1:8" ht="12.75">
      <c r="A76" s="88"/>
      <c r="B76" s="88"/>
      <c r="C76" s="96">
        <v>4309</v>
      </c>
      <c r="D76" s="97" t="s">
        <v>176</v>
      </c>
      <c r="E76" s="241">
        <v>25970</v>
      </c>
      <c r="F76" s="241">
        <v>3489</v>
      </c>
      <c r="G76" s="217">
        <v>2046.8</v>
      </c>
      <c r="H76" s="100">
        <f t="shared" si="1"/>
        <v>58.66437374605904</v>
      </c>
    </row>
    <row r="77" spans="1:8" ht="12.75">
      <c r="A77" s="88"/>
      <c r="B77" s="88"/>
      <c r="C77" s="96"/>
      <c r="D77" s="106" t="s">
        <v>362</v>
      </c>
      <c r="E77" s="108">
        <f>E79+E80+E81</f>
        <v>710919</v>
      </c>
      <c r="F77" s="108">
        <f>F79+F80+F81+F78</f>
        <v>710919</v>
      </c>
      <c r="G77" s="109">
        <f>G79+G80+G81+G78</f>
        <v>647761.0700000001</v>
      </c>
      <c r="H77" s="199">
        <f t="shared" si="1"/>
        <v>91.1160160299556</v>
      </c>
    </row>
    <row r="78" spans="1:8" ht="12.75">
      <c r="A78" s="88"/>
      <c r="B78" s="88"/>
      <c r="C78" s="96">
        <v>4217</v>
      </c>
      <c r="D78" s="107" t="s">
        <v>242</v>
      </c>
      <c r="E78" s="241">
        <v>0</v>
      </c>
      <c r="F78" s="241">
        <v>507</v>
      </c>
      <c r="G78" s="217">
        <v>506.02</v>
      </c>
      <c r="H78" s="100">
        <f t="shared" si="1"/>
        <v>99.80670611439841</v>
      </c>
    </row>
    <row r="79" spans="1:8" ht="12.75">
      <c r="A79" s="88"/>
      <c r="B79" s="88"/>
      <c r="C79" s="96">
        <v>4219</v>
      </c>
      <c r="D79" s="107" t="s">
        <v>242</v>
      </c>
      <c r="E79" s="241">
        <v>0</v>
      </c>
      <c r="F79" s="241">
        <v>90</v>
      </c>
      <c r="G79" s="217">
        <v>89.3</v>
      </c>
      <c r="H79" s="100">
        <f t="shared" si="1"/>
        <v>99.22222222222223</v>
      </c>
    </row>
    <row r="80" spans="1:8" ht="12.75">
      <c r="A80" s="88"/>
      <c r="B80" s="88"/>
      <c r="C80" s="96">
        <v>6057</v>
      </c>
      <c r="D80" s="107" t="s">
        <v>396</v>
      </c>
      <c r="E80" s="241">
        <v>404976</v>
      </c>
      <c r="F80" s="241">
        <v>599124</v>
      </c>
      <c r="G80" s="217">
        <v>519621.25</v>
      </c>
      <c r="H80" s="100">
        <f t="shared" si="1"/>
        <v>86.7301677115255</v>
      </c>
    </row>
    <row r="81" spans="1:8" ht="12.75">
      <c r="A81" s="88"/>
      <c r="B81" s="88"/>
      <c r="C81" s="96">
        <v>6059</v>
      </c>
      <c r="D81" s="107" t="s">
        <v>396</v>
      </c>
      <c r="E81" s="241">
        <v>305943</v>
      </c>
      <c r="F81" s="241">
        <v>111198</v>
      </c>
      <c r="G81" s="217">
        <v>127544.5</v>
      </c>
      <c r="H81" s="100">
        <f t="shared" si="1"/>
        <v>114.70035432291948</v>
      </c>
    </row>
    <row r="82" spans="1:8" ht="12.75">
      <c r="A82" s="88"/>
      <c r="B82" s="88"/>
      <c r="C82" s="96"/>
      <c r="D82" s="106" t="s">
        <v>359</v>
      </c>
      <c r="E82" s="108">
        <f>E85+E86</f>
        <v>1539960</v>
      </c>
      <c r="F82" s="108">
        <f>F85+F86+F83+F84</f>
        <v>1539960</v>
      </c>
      <c r="G82" s="109">
        <f>G85+G86+G83+G84</f>
        <v>301123.57999999996</v>
      </c>
      <c r="H82" s="199">
        <f t="shared" si="1"/>
        <v>19.55398711654848</v>
      </c>
    </row>
    <row r="83" spans="1:8" ht="12.75">
      <c r="A83" s="88"/>
      <c r="B83" s="88"/>
      <c r="C83" s="96">
        <v>4217</v>
      </c>
      <c r="D83" s="107" t="s">
        <v>242</v>
      </c>
      <c r="E83" s="664">
        <v>0</v>
      </c>
      <c r="F83" s="664">
        <v>965</v>
      </c>
      <c r="G83" s="242">
        <v>964.37</v>
      </c>
      <c r="H83" s="100">
        <f t="shared" si="1"/>
        <v>99.93471502590674</v>
      </c>
    </row>
    <row r="84" spans="1:8" ht="12.75">
      <c r="A84" s="88"/>
      <c r="B84" s="88"/>
      <c r="C84" s="96">
        <v>4219</v>
      </c>
      <c r="D84" s="107" t="s">
        <v>242</v>
      </c>
      <c r="E84" s="664">
        <v>0</v>
      </c>
      <c r="F84" s="664">
        <v>171</v>
      </c>
      <c r="G84" s="242">
        <v>170.18</v>
      </c>
      <c r="H84" s="100">
        <f t="shared" si="1"/>
        <v>99.52046783625731</v>
      </c>
    </row>
    <row r="85" spans="1:8" ht="12.75">
      <c r="A85" s="88"/>
      <c r="B85" s="88"/>
      <c r="C85" s="96">
        <v>6057</v>
      </c>
      <c r="D85" s="107" t="s">
        <v>396</v>
      </c>
      <c r="E85" s="241">
        <v>1002622</v>
      </c>
      <c r="F85" s="241">
        <v>1001657</v>
      </c>
      <c r="G85" s="217">
        <v>207309.49</v>
      </c>
      <c r="H85" s="100">
        <f t="shared" si="1"/>
        <v>20.696654643256124</v>
      </c>
    </row>
    <row r="86" spans="1:8" ht="12.75">
      <c r="A86" s="88"/>
      <c r="B86" s="88"/>
      <c r="C86" s="96">
        <v>6059</v>
      </c>
      <c r="D86" s="107" t="s">
        <v>396</v>
      </c>
      <c r="E86" s="241">
        <v>537338</v>
      </c>
      <c r="F86" s="241">
        <v>537167</v>
      </c>
      <c r="G86" s="217">
        <v>92679.54</v>
      </c>
      <c r="H86" s="100">
        <f t="shared" si="1"/>
        <v>17.253394195845985</v>
      </c>
    </row>
    <row r="87" spans="1:8" ht="12.75">
      <c r="A87" s="88"/>
      <c r="B87" s="88"/>
      <c r="C87" s="96"/>
      <c r="D87" s="106" t="s">
        <v>360</v>
      </c>
      <c r="E87" s="108">
        <f>E90+E91+E92</f>
        <v>1757196</v>
      </c>
      <c r="F87" s="108">
        <f>F90+F91+F92+F88+F89</f>
        <v>1757196</v>
      </c>
      <c r="G87" s="109">
        <f>G90+G91+G92+G88+G89</f>
        <v>405048.93</v>
      </c>
      <c r="H87" s="199">
        <f t="shared" si="1"/>
        <v>23.050867973749085</v>
      </c>
    </row>
    <row r="88" spans="1:8" ht="12.75">
      <c r="A88" s="88"/>
      <c r="B88" s="88"/>
      <c r="C88" s="96">
        <v>4217</v>
      </c>
      <c r="D88" s="107" t="s">
        <v>242</v>
      </c>
      <c r="E88" s="241">
        <v>0</v>
      </c>
      <c r="F88" s="241">
        <v>507</v>
      </c>
      <c r="G88" s="217">
        <v>506.02</v>
      </c>
      <c r="H88" s="100">
        <f t="shared" si="1"/>
        <v>99.80670611439841</v>
      </c>
    </row>
    <row r="89" spans="1:8" ht="12.75">
      <c r="A89" s="88"/>
      <c r="B89" s="88"/>
      <c r="C89" s="96">
        <v>4219</v>
      </c>
      <c r="D89" s="107" t="s">
        <v>242</v>
      </c>
      <c r="E89" s="241">
        <v>0</v>
      </c>
      <c r="F89" s="241">
        <v>90</v>
      </c>
      <c r="G89" s="217">
        <v>89.3</v>
      </c>
      <c r="H89" s="100">
        <f t="shared" si="1"/>
        <v>99.22222222222223</v>
      </c>
    </row>
    <row r="90" spans="1:8" ht="12.75">
      <c r="A90" s="88"/>
      <c r="B90" s="88"/>
      <c r="C90" s="96">
        <v>6050</v>
      </c>
      <c r="D90" s="107" t="s">
        <v>396</v>
      </c>
      <c r="E90" s="241">
        <v>0</v>
      </c>
      <c r="F90" s="241">
        <v>0</v>
      </c>
      <c r="G90" s="217">
        <v>0</v>
      </c>
      <c r="H90" s="100">
        <v>0</v>
      </c>
    </row>
    <row r="91" spans="1:8" ht="12.75">
      <c r="A91" s="88"/>
      <c r="B91" s="88"/>
      <c r="C91" s="96">
        <v>6057</v>
      </c>
      <c r="D91" s="107" t="s">
        <v>396</v>
      </c>
      <c r="E91" s="241">
        <v>513219</v>
      </c>
      <c r="F91" s="241">
        <v>512712</v>
      </c>
      <c r="G91" s="217">
        <v>243179.83</v>
      </c>
      <c r="H91" s="100">
        <f t="shared" si="1"/>
        <v>47.43010305980746</v>
      </c>
    </row>
    <row r="92" spans="1:8" ht="12.75">
      <c r="A92" s="88"/>
      <c r="B92" s="88"/>
      <c r="C92" s="96">
        <v>6059</v>
      </c>
      <c r="D92" s="107" t="s">
        <v>396</v>
      </c>
      <c r="E92" s="241">
        <v>1243977</v>
      </c>
      <c r="F92" s="241">
        <v>1243887</v>
      </c>
      <c r="G92" s="217">
        <v>161273.78</v>
      </c>
      <c r="H92" s="100">
        <f t="shared" si="1"/>
        <v>12.96530794195936</v>
      </c>
    </row>
    <row r="93" spans="1:8" ht="12.75">
      <c r="A93" s="88"/>
      <c r="B93" s="88"/>
      <c r="C93" s="96"/>
      <c r="D93" s="106" t="s">
        <v>504</v>
      </c>
      <c r="E93" s="108">
        <f>E94+E95</f>
        <v>212029</v>
      </c>
      <c r="F93" s="108">
        <f>F94+F95</f>
        <v>212029</v>
      </c>
      <c r="G93" s="109">
        <f>G94+G95</f>
        <v>111728</v>
      </c>
      <c r="H93" s="199">
        <f t="shared" si="1"/>
        <v>52.694678558121765</v>
      </c>
    </row>
    <row r="94" spans="1:8" ht="12.75">
      <c r="A94" s="88"/>
      <c r="B94" s="88"/>
      <c r="C94" s="96">
        <v>6057</v>
      </c>
      <c r="D94" s="107" t="s">
        <v>396</v>
      </c>
      <c r="E94" s="241">
        <v>180225</v>
      </c>
      <c r="F94" s="241">
        <v>180225</v>
      </c>
      <c r="G94" s="217">
        <v>94727.1</v>
      </c>
      <c r="H94" s="100">
        <f t="shared" si="1"/>
        <v>52.560466084061595</v>
      </c>
    </row>
    <row r="95" spans="1:8" ht="12.75">
      <c r="A95" s="88"/>
      <c r="B95" s="88"/>
      <c r="C95" s="96">
        <v>6059</v>
      </c>
      <c r="D95" s="107" t="s">
        <v>396</v>
      </c>
      <c r="E95" s="241">
        <v>31804</v>
      </c>
      <c r="F95" s="241">
        <v>31804</v>
      </c>
      <c r="G95" s="217">
        <v>17000.9</v>
      </c>
      <c r="H95" s="100">
        <f t="shared" si="1"/>
        <v>53.45522575776632</v>
      </c>
    </row>
    <row r="96" spans="1:8" ht="12.75">
      <c r="A96" s="88"/>
      <c r="B96" s="88"/>
      <c r="C96" s="96"/>
      <c r="D96" s="106" t="s">
        <v>363</v>
      </c>
      <c r="E96" s="108">
        <f>E97+E98</f>
        <v>69200</v>
      </c>
      <c r="F96" s="108">
        <f>F97+F98</f>
        <v>69200</v>
      </c>
      <c r="G96" s="109">
        <f>G97+G98</f>
        <v>68000</v>
      </c>
      <c r="H96" s="199">
        <f t="shared" si="1"/>
        <v>98.26589595375722</v>
      </c>
    </row>
    <row r="97" spans="1:8" ht="12.75">
      <c r="A97" s="88"/>
      <c r="B97" s="88"/>
      <c r="C97" s="96">
        <v>6057</v>
      </c>
      <c r="D97" s="107" t="s">
        <v>361</v>
      </c>
      <c r="E97" s="241">
        <v>44031</v>
      </c>
      <c r="F97" s="241">
        <v>44031</v>
      </c>
      <c r="G97" s="217">
        <v>43268</v>
      </c>
      <c r="H97" s="100">
        <f t="shared" si="1"/>
        <v>98.2671299766074</v>
      </c>
    </row>
    <row r="98" spans="1:8" ht="12.75">
      <c r="A98" s="88"/>
      <c r="B98" s="88"/>
      <c r="C98" s="96">
        <v>6059</v>
      </c>
      <c r="D98" s="107" t="s">
        <v>361</v>
      </c>
      <c r="E98" s="241">
        <v>25169</v>
      </c>
      <c r="F98" s="241">
        <v>25169</v>
      </c>
      <c r="G98" s="217">
        <v>24732</v>
      </c>
      <c r="H98" s="100">
        <f t="shared" si="1"/>
        <v>98.26373713695419</v>
      </c>
    </row>
    <row r="99" spans="1:8" ht="12.75">
      <c r="A99" s="88"/>
      <c r="B99" s="88"/>
      <c r="C99" s="96"/>
      <c r="D99" s="665" t="s">
        <v>505</v>
      </c>
      <c r="E99" s="108">
        <f>E100+E101</f>
        <v>119919</v>
      </c>
      <c r="F99" s="108">
        <f>F100+F101</f>
        <v>119919</v>
      </c>
      <c r="G99" s="109">
        <v>0</v>
      </c>
      <c r="H99" s="199">
        <f t="shared" si="1"/>
        <v>0</v>
      </c>
    </row>
    <row r="100" spans="1:8" ht="12.75">
      <c r="A100" s="88"/>
      <c r="B100" s="88"/>
      <c r="C100" s="96">
        <v>6057</v>
      </c>
      <c r="D100" s="107" t="s">
        <v>31</v>
      </c>
      <c r="E100" s="241">
        <v>76304</v>
      </c>
      <c r="F100" s="241">
        <v>76304</v>
      </c>
      <c r="G100" s="217">
        <v>0</v>
      </c>
      <c r="H100" s="100">
        <f t="shared" si="1"/>
        <v>0</v>
      </c>
    </row>
    <row r="101" spans="1:8" ht="12.75">
      <c r="A101" s="88"/>
      <c r="B101" s="88"/>
      <c r="C101" s="96">
        <v>6059</v>
      </c>
      <c r="D101" s="107" t="s">
        <v>31</v>
      </c>
      <c r="E101" s="241">
        <v>43615</v>
      </c>
      <c r="F101" s="241">
        <v>43615</v>
      </c>
      <c r="G101" s="217">
        <v>0</v>
      </c>
      <c r="H101" s="100">
        <f t="shared" si="1"/>
        <v>0</v>
      </c>
    </row>
    <row r="102" spans="1:8" ht="12.75">
      <c r="A102" s="88"/>
      <c r="B102" s="88"/>
      <c r="C102" s="96"/>
      <c r="D102" s="106" t="s">
        <v>410</v>
      </c>
      <c r="E102" s="108">
        <f>E103+E104</f>
        <v>750439</v>
      </c>
      <c r="F102" s="108">
        <v>0</v>
      </c>
      <c r="G102" s="109">
        <v>0</v>
      </c>
      <c r="H102" s="199">
        <v>0</v>
      </c>
    </row>
    <row r="103" spans="1:8" ht="12.75">
      <c r="A103" s="88"/>
      <c r="B103" s="88"/>
      <c r="C103" s="96">
        <v>6057</v>
      </c>
      <c r="D103" s="107" t="s">
        <v>31</v>
      </c>
      <c r="E103" s="241">
        <v>637873</v>
      </c>
      <c r="F103" s="241">
        <v>0</v>
      </c>
      <c r="G103" s="217">
        <v>0</v>
      </c>
      <c r="H103" s="100">
        <v>0</v>
      </c>
    </row>
    <row r="104" spans="1:8" ht="12.75">
      <c r="A104" s="88"/>
      <c r="B104" s="88"/>
      <c r="C104" s="96">
        <v>6059</v>
      </c>
      <c r="D104" s="107" t="s">
        <v>31</v>
      </c>
      <c r="E104" s="241">
        <v>112566</v>
      </c>
      <c r="F104" s="241">
        <v>0</v>
      </c>
      <c r="G104" s="217">
        <v>0</v>
      </c>
      <c r="H104" s="100">
        <v>0</v>
      </c>
    </row>
    <row r="105" spans="1:8" ht="12.75">
      <c r="A105" s="88"/>
      <c r="B105" s="88"/>
      <c r="C105" s="96"/>
      <c r="D105" s="106" t="s">
        <v>364</v>
      </c>
      <c r="E105" s="108">
        <f>E106+E107</f>
        <v>208319</v>
      </c>
      <c r="F105" s="108">
        <f>F106+F107</f>
        <v>208319</v>
      </c>
      <c r="G105" s="109">
        <f>G106+G107</f>
        <v>0</v>
      </c>
      <c r="H105" s="199">
        <v>0</v>
      </c>
    </row>
    <row r="106" spans="1:8" ht="12.75">
      <c r="A106" s="88"/>
      <c r="B106" s="88"/>
      <c r="C106" s="96">
        <v>6057</v>
      </c>
      <c r="D106" s="107" t="s">
        <v>396</v>
      </c>
      <c r="E106" s="241">
        <v>177071</v>
      </c>
      <c r="F106" s="241">
        <v>177071</v>
      </c>
      <c r="G106" s="217">
        <v>0</v>
      </c>
      <c r="H106" s="100">
        <f t="shared" si="1"/>
        <v>0</v>
      </c>
    </row>
    <row r="107" spans="1:8" ht="12.75">
      <c r="A107" s="88"/>
      <c r="B107" s="88"/>
      <c r="C107" s="218">
        <v>6059</v>
      </c>
      <c r="D107" s="785" t="s">
        <v>396</v>
      </c>
      <c r="E107" s="786">
        <v>31248</v>
      </c>
      <c r="F107" s="786">
        <v>31248</v>
      </c>
      <c r="G107" s="575">
        <v>0</v>
      </c>
      <c r="H107" s="173">
        <f t="shared" si="1"/>
        <v>0</v>
      </c>
    </row>
    <row r="108" spans="1:8" ht="12.75">
      <c r="A108" s="214">
        <v>851</v>
      </c>
      <c r="B108" s="134"/>
      <c r="C108" s="134"/>
      <c r="D108" s="452" t="s">
        <v>310</v>
      </c>
      <c r="E108" s="117">
        <v>0</v>
      </c>
      <c r="F108" s="117">
        <f>F111</f>
        <v>14500</v>
      </c>
      <c r="G108" s="118">
        <f>G111</f>
        <v>14350</v>
      </c>
      <c r="H108" s="118">
        <f>G108/F108*100</f>
        <v>98.9655172413793</v>
      </c>
    </row>
    <row r="109" spans="1:8" ht="12.75">
      <c r="A109" s="657"/>
      <c r="B109" s="119"/>
      <c r="C109" s="115"/>
      <c r="D109" s="78" t="s">
        <v>296</v>
      </c>
      <c r="E109" s="189">
        <v>0</v>
      </c>
      <c r="F109" s="189">
        <v>14500</v>
      </c>
      <c r="G109" s="190">
        <v>14350</v>
      </c>
      <c r="H109" s="118">
        <f>G109/F109*100</f>
        <v>98.9655172413793</v>
      </c>
    </row>
    <row r="110" spans="1:8" ht="12.75">
      <c r="A110" s="657"/>
      <c r="B110" s="119"/>
      <c r="C110" s="120"/>
      <c r="D110" s="78" t="s">
        <v>297</v>
      </c>
      <c r="E110" s="189">
        <v>0</v>
      </c>
      <c r="F110" s="189">
        <v>0</v>
      </c>
      <c r="G110" s="190">
        <v>0</v>
      </c>
      <c r="H110" s="118">
        <v>0</v>
      </c>
    </row>
    <row r="111" spans="1:8" ht="12.75">
      <c r="A111" s="88"/>
      <c r="B111" s="101">
        <v>85195</v>
      </c>
      <c r="C111" s="89"/>
      <c r="D111" s="787" t="s">
        <v>528</v>
      </c>
      <c r="E111" s="304">
        <v>0</v>
      </c>
      <c r="F111" s="304">
        <v>14500</v>
      </c>
      <c r="G111" s="303">
        <v>14350</v>
      </c>
      <c r="H111" s="100">
        <f t="shared" si="1"/>
        <v>98.9655172413793</v>
      </c>
    </row>
    <row r="112" spans="1:8" ht="12.75">
      <c r="A112" s="88"/>
      <c r="B112" s="128"/>
      <c r="C112" s="97"/>
      <c r="D112" s="106" t="s">
        <v>425</v>
      </c>
      <c r="E112" s="106">
        <v>0</v>
      </c>
      <c r="F112" s="241">
        <f>F113+F114</f>
        <v>14500</v>
      </c>
      <c r="G112" s="217">
        <f>G113+G114</f>
        <v>14350</v>
      </c>
      <c r="H112" s="100">
        <f>G112/F112*100</f>
        <v>98.9655172413793</v>
      </c>
    </row>
    <row r="113" spans="1:8" ht="12.75">
      <c r="A113" s="88"/>
      <c r="B113" s="128"/>
      <c r="C113" s="97">
        <v>6057</v>
      </c>
      <c r="D113" s="97" t="s">
        <v>90</v>
      </c>
      <c r="E113" s="97">
        <v>0</v>
      </c>
      <c r="F113" s="241">
        <v>12300</v>
      </c>
      <c r="G113" s="217">
        <v>12197.5</v>
      </c>
      <c r="H113" s="100">
        <f>G113/F113*100</f>
        <v>99.16666666666667</v>
      </c>
    </row>
    <row r="114" spans="1:8" ht="12.75">
      <c r="A114" s="129"/>
      <c r="B114" s="324"/>
      <c r="C114" s="97">
        <v>6059</v>
      </c>
      <c r="D114" s="97" t="s">
        <v>90</v>
      </c>
      <c r="E114" s="97">
        <v>0</v>
      </c>
      <c r="F114" s="241">
        <v>2200</v>
      </c>
      <c r="G114" s="217">
        <v>2152.5</v>
      </c>
      <c r="H114" s="100">
        <f>G114/F114*100</f>
        <v>97.8409090909091</v>
      </c>
    </row>
    <row r="115" spans="1:8" ht="12.75">
      <c r="A115" s="128"/>
      <c r="B115" s="128"/>
      <c r="C115" s="128"/>
      <c r="D115" s="128"/>
      <c r="E115" s="128"/>
      <c r="F115" s="281"/>
      <c r="G115" s="288"/>
      <c r="H115" s="131"/>
    </row>
    <row r="116" spans="1:8" ht="12.75">
      <c r="A116" s="128"/>
      <c r="B116" s="128"/>
      <c r="C116" s="128"/>
      <c r="D116" s="128"/>
      <c r="E116" s="128"/>
      <c r="F116" s="281"/>
      <c r="G116" s="288"/>
      <c r="H116" s="131"/>
    </row>
    <row r="117" spans="1:8" ht="12.75">
      <c r="A117" s="128"/>
      <c r="B117" s="128"/>
      <c r="C117" s="128"/>
      <c r="D117" s="128"/>
      <c r="E117" s="128"/>
      <c r="F117" s="281"/>
      <c r="G117" s="288"/>
      <c r="H117" s="131"/>
    </row>
    <row r="118" spans="1:8" ht="12.75">
      <c r="A118" s="128"/>
      <c r="B118" s="128"/>
      <c r="C118" s="128"/>
      <c r="D118" s="128"/>
      <c r="E118" s="128" t="s">
        <v>529</v>
      </c>
      <c r="F118" s="281"/>
      <c r="G118" s="288"/>
      <c r="H118" s="131"/>
    </row>
    <row r="119" spans="1:8" ht="12.75">
      <c r="A119" s="128"/>
      <c r="B119" s="128"/>
      <c r="C119" s="128"/>
      <c r="D119" s="128"/>
      <c r="E119" s="128"/>
      <c r="F119" s="281"/>
      <c r="G119" s="288"/>
      <c r="H119" s="131"/>
    </row>
    <row r="120" spans="1:8" ht="12.75">
      <c r="A120" s="62"/>
      <c r="B120" s="63"/>
      <c r="C120" s="62"/>
      <c r="D120" s="63"/>
      <c r="E120" s="62" t="s">
        <v>222</v>
      </c>
      <c r="F120" s="63" t="s">
        <v>98</v>
      </c>
      <c r="G120" s="64" t="s">
        <v>225</v>
      </c>
      <c r="H120" s="65" t="s">
        <v>227</v>
      </c>
    </row>
    <row r="121" spans="1:8" ht="12.75">
      <c r="A121" s="66" t="s">
        <v>94</v>
      </c>
      <c r="B121" s="67" t="s">
        <v>95</v>
      </c>
      <c r="C121" s="66" t="s">
        <v>4</v>
      </c>
      <c r="D121" s="67" t="s">
        <v>221</v>
      </c>
      <c r="E121" s="66" t="s">
        <v>99</v>
      </c>
      <c r="F121" s="67" t="s">
        <v>223</v>
      </c>
      <c r="G121" s="68" t="s">
        <v>462</v>
      </c>
      <c r="H121" s="69"/>
    </row>
    <row r="122" spans="1:8" ht="12.75">
      <c r="A122" s="70"/>
      <c r="B122" s="71"/>
      <c r="C122" s="70"/>
      <c r="D122" s="71"/>
      <c r="E122" s="70" t="s">
        <v>434</v>
      </c>
      <c r="F122" s="71" t="s">
        <v>224</v>
      </c>
      <c r="G122" s="72"/>
      <c r="H122" s="73" t="s">
        <v>228</v>
      </c>
    </row>
    <row r="123" spans="1:8" ht="12.75">
      <c r="A123" s="75">
        <v>1</v>
      </c>
      <c r="B123" s="75">
        <v>2</v>
      </c>
      <c r="C123" s="75">
        <v>3</v>
      </c>
      <c r="D123" s="75">
        <v>4</v>
      </c>
      <c r="E123" s="75">
        <v>5</v>
      </c>
      <c r="F123" s="75">
        <v>6</v>
      </c>
      <c r="G123" s="75">
        <v>7</v>
      </c>
      <c r="H123" s="76">
        <v>8</v>
      </c>
    </row>
    <row r="124" spans="1:8" ht="25.5">
      <c r="A124" s="114">
        <v>853</v>
      </c>
      <c r="B124" s="114"/>
      <c r="C124" s="115"/>
      <c r="D124" s="116" t="s">
        <v>393</v>
      </c>
      <c r="E124" s="117">
        <f>E126</f>
        <v>535000</v>
      </c>
      <c r="F124" s="117">
        <f>F126</f>
        <v>538125</v>
      </c>
      <c r="G124" s="118">
        <f>G126</f>
        <v>390759.46</v>
      </c>
      <c r="H124" s="232">
        <f>G124/F124*100</f>
        <v>72.61499837398374</v>
      </c>
    </row>
    <row r="125" spans="1:8" ht="12.75">
      <c r="A125" s="119"/>
      <c r="B125" s="119"/>
      <c r="C125" s="115"/>
      <c r="D125" s="78" t="s">
        <v>296</v>
      </c>
      <c r="E125" s="117">
        <v>0</v>
      </c>
      <c r="F125" s="117">
        <v>0</v>
      </c>
      <c r="G125" s="118">
        <v>0</v>
      </c>
      <c r="H125" s="232">
        <v>0</v>
      </c>
    </row>
    <row r="126" spans="1:8" ht="12.75">
      <c r="A126" s="119"/>
      <c r="B126" s="119"/>
      <c r="C126" s="120"/>
      <c r="D126" s="78" t="s">
        <v>297</v>
      </c>
      <c r="E126" s="121">
        <f>E128</f>
        <v>535000</v>
      </c>
      <c r="F126" s="121">
        <f>F127</f>
        <v>538125</v>
      </c>
      <c r="G126" s="122">
        <f>G127</f>
        <v>390759.46</v>
      </c>
      <c r="H126" s="232">
        <f>G126/F126*100</f>
        <v>72.61499837398374</v>
      </c>
    </row>
    <row r="127" spans="1:8" ht="12.75">
      <c r="A127" s="366"/>
      <c r="B127" s="123">
        <v>85395</v>
      </c>
      <c r="C127" s="90"/>
      <c r="D127" s="322" t="s">
        <v>37</v>
      </c>
      <c r="E127" s="93">
        <f>E128</f>
        <v>535000</v>
      </c>
      <c r="F127" s="93">
        <f>F128</f>
        <v>538125</v>
      </c>
      <c r="G127" s="94">
        <f>G128</f>
        <v>390759.46</v>
      </c>
      <c r="H127" s="227">
        <f>G127/F127*100</f>
        <v>72.61499837398374</v>
      </c>
    </row>
    <row r="128" spans="1:8" ht="12.75">
      <c r="A128" s="370"/>
      <c r="B128" s="101"/>
      <c r="C128" s="96"/>
      <c r="D128" s="124" t="s">
        <v>168</v>
      </c>
      <c r="E128" s="228">
        <f>SUM(E130:E131)+SUM(E133:E138)+E132</f>
        <v>535000</v>
      </c>
      <c r="F128" s="228">
        <f>SUM(F130:F132)+SUM(F133:F138)</f>
        <v>538125</v>
      </c>
      <c r="G128" s="199">
        <f>SUM(G130:G132)+SUM(G133:G138)</f>
        <v>390759.46</v>
      </c>
      <c r="H128" s="199">
        <f>G128/F128*100</f>
        <v>72.61499837398374</v>
      </c>
    </row>
    <row r="129" spans="1:8" ht="12.75">
      <c r="A129" s="370"/>
      <c r="B129" s="101"/>
      <c r="C129" s="96"/>
      <c r="D129" s="106" t="s">
        <v>527</v>
      </c>
      <c r="E129" s="228">
        <v>0</v>
      </c>
      <c r="F129" s="228"/>
      <c r="G129" s="199"/>
      <c r="H129" s="100"/>
    </row>
    <row r="130" spans="1:8" ht="12.75">
      <c r="A130" s="370"/>
      <c r="B130" s="101"/>
      <c r="C130" s="96">
        <v>3119</v>
      </c>
      <c r="D130" s="97" t="s">
        <v>268</v>
      </c>
      <c r="E130" s="99">
        <v>74875</v>
      </c>
      <c r="F130" s="99">
        <v>78000</v>
      </c>
      <c r="G130" s="100">
        <v>78000</v>
      </c>
      <c r="H130" s="100">
        <f aca="true" t="shared" si="2" ref="H130:H138">G130/F130*100</f>
        <v>100</v>
      </c>
    </row>
    <row r="131" spans="1:8" ht="12.75">
      <c r="A131" s="370"/>
      <c r="B131" s="101"/>
      <c r="C131" s="96">
        <v>4017</v>
      </c>
      <c r="D131" s="97" t="s">
        <v>11</v>
      </c>
      <c r="E131" s="99">
        <v>69600</v>
      </c>
      <c r="F131" s="99">
        <v>70380</v>
      </c>
      <c r="G131" s="100">
        <v>56100</v>
      </c>
      <c r="H131" s="100">
        <f t="shared" si="2"/>
        <v>79.71014492753623</v>
      </c>
    </row>
    <row r="132" spans="1:8" ht="12.75">
      <c r="A132" s="370"/>
      <c r="B132" s="101"/>
      <c r="C132" s="96">
        <v>4047</v>
      </c>
      <c r="D132" s="97" t="s">
        <v>428</v>
      </c>
      <c r="E132" s="99">
        <v>1315</v>
      </c>
      <c r="F132" s="99">
        <v>535</v>
      </c>
      <c r="G132" s="100">
        <v>535.5</v>
      </c>
      <c r="H132" s="100">
        <f t="shared" si="2"/>
        <v>100.09345794392523</v>
      </c>
    </row>
    <row r="133" spans="1:8" ht="12.75">
      <c r="A133" s="370"/>
      <c r="B133" s="101"/>
      <c r="C133" s="96">
        <v>4117</v>
      </c>
      <c r="D133" s="97" t="s">
        <v>13</v>
      </c>
      <c r="E133" s="99">
        <v>12212</v>
      </c>
      <c r="F133" s="99">
        <v>12212</v>
      </c>
      <c r="G133" s="100">
        <v>5681.73</v>
      </c>
      <c r="H133" s="100">
        <f t="shared" si="2"/>
        <v>46.52579430068784</v>
      </c>
    </row>
    <row r="134" spans="1:8" ht="12.75">
      <c r="A134" s="370"/>
      <c r="B134" s="101"/>
      <c r="C134" s="96">
        <v>4127</v>
      </c>
      <c r="D134" s="97" t="s">
        <v>382</v>
      </c>
      <c r="E134" s="99">
        <v>1737</v>
      </c>
      <c r="F134" s="99">
        <v>1737</v>
      </c>
      <c r="G134" s="100">
        <v>571.03</v>
      </c>
      <c r="H134" s="100">
        <f t="shared" si="2"/>
        <v>32.87449625791595</v>
      </c>
    </row>
    <row r="135" spans="1:8" ht="12.75">
      <c r="A135" s="370"/>
      <c r="B135" s="101"/>
      <c r="C135" s="96">
        <v>4177</v>
      </c>
      <c r="D135" s="97" t="s">
        <v>107</v>
      </c>
      <c r="E135" s="99">
        <v>20000</v>
      </c>
      <c r="F135" s="99">
        <v>20000</v>
      </c>
      <c r="G135" s="100">
        <v>0</v>
      </c>
      <c r="H135" s="100">
        <f t="shared" si="2"/>
        <v>0</v>
      </c>
    </row>
    <row r="136" spans="1:10" ht="12.75">
      <c r="A136" s="8"/>
      <c r="B136" s="9"/>
      <c r="C136" s="96">
        <v>4217</v>
      </c>
      <c r="D136" s="97" t="s">
        <v>7</v>
      </c>
      <c r="E136" s="99">
        <v>5000</v>
      </c>
      <c r="F136" s="99">
        <v>5000</v>
      </c>
      <c r="G136" s="100">
        <v>0</v>
      </c>
      <c r="H136" s="100">
        <f t="shared" si="2"/>
        <v>0</v>
      </c>
      <c r="I136" s="320"/>
      <c r="J136" s="321"/>
    </row>
    <row r="137" spans="1:10" ht="12.75">
      <c r="A137" s="8"/>
      <c r="B137" s="9"/>
      <c r="C137" s="96">
        <v>4307</v>
      </c>
      <c r="D137" s="97" t="s">
        <v>10</v>
      </c>
      <c r="E137" s="99">
        <v>348261</v>
      </c>
      <c r="F137" s="99">
        <v>348261</v>
      </c>
      <c r="G137" s="100">
        <v>249843.7</v>
      </c>
      <c r="H137" s="100">
        <f t="shared" si="2"/>
        <v>71.74036139561996</v>
      </c>
      <c r="I137" s="132"/>
      <c r="J137" s="293"/>
    </row>
    <row r="138" spans="1:10" ht="13.5" customHeight="1">
      <c r="A138" s="789"/>
      <c r="B138" s="788"/>
      <c r="C138" s="218">
        <v>4417</v>
      </c>
      <c r="D138" s="58" t="s">
        <v>16</v>
      </c>
      <c r="E138" s="220">
        <v>2000</v>
      </c>
      <c r="F138" s="220">
        <v>2000</v>
      </c>
      <c r="G138" s="173">
        <v>27.5</v>
      </c>
      <c r="H138" s="173">
        <f t="shared" si="2"/>
        <v>1.375</v>
      </c>
      <c r="I138" s="132"/>
      <c r="J138" s="293"/>
    </row>
    <row r="139" spans="1:10" ht="13.5" customHeight="1">
      <c r="A139" s="119">
        <v>900</v>
      </c>
      <c r="B139" s="119"/>
      <c r="C139" s="115"/>
      <c r="D139" s="386" t="s">
        <v>190</v>
      </c>
      <c r="E139" s="244"/>
      <c r="F139" s="244"/>
      <c r="G139" s="682"/>
      <c r="H139" s="136"/>
      <c r="I139" s="132"/>
      <c r="J139" s="293"/>
    </row>
    <row r="140" spans="1:10" ht="13.5" customHeight="1">
      <c r="A140" s="119"/>
      <c r="B140" s="119"/>
      <c r="C140" s="381"/>
      <c r="D140" s="188" t="s">
        <v>191</v>
      </c>
      <c r="E140" s="707"/>
      <c r="F140" s="707">
        <f>F142</f>
        <v>93131</v>
      </c>
      <c r="G140" s="736">
        <f>G142</f>
        <v>90319.6</v>
      </c>
      <c r="H140" s="190">
        <f>G140/F140*100</f>
        <v>96.9812414770592</v>
      </c>
      <c r="I140" s="132"/>
      <c r="J140" s="293"/>
    </row>
    <row r="141" spans="1:10" ht="13.5" customHeight="1">
      <c r="A141" s="119"/>
      <c r="B141" s="186"/>
      <c r="C141" s="134"/>
      <c r="D141" s="636" t="s">
        <v>296</v>
      </c>
      <c r="E141" s="117">
        <v>0</v>
      </c>
      <c r="F141" s="117">
        <v>0</v>
      </c>
      <c r="G141" s="118">
        <v>0</v>
      </c>
      <c r="H141" s="190">
        <v>0</v>
      </c>
      <c r="I141" s="132"/>
      <c r="J141" s="293"/>
    </row>
    <row r="142" spans="1:10" ht="13.5" customHeight="1">
      <c r="A142" s="187"/>
      <c r="B142" s="325"/>
      <c r="C142" s="134"/>
      <c r="D142" s="78" t="s">
        <v>297</v>
      </c>
      <c r="E142" s="117">
        <v>0</v>
      </c>
      <c r="F142" s="117">
        <f>F143</f>
        <v>93131</v>
      </c>
      <c r="G142" s="118">
        <f>G143</f>
        <v>90319.6</v>
      </c>
      <c r="H142" s="776"/>
      <c r="I142" s="132"/>
      <c r="J142" s="293"/>
    </row>
    <row r="143" spans="1:10" ht="13.5" customHeight="1">
      <c r="A143" s="9"/>
      <c r="B143" s="767">
        <v>90095</v>
      </c>
      <c r="C143" s="223"/>
      <c r="D143" s="426" t="s">
        <v>157</v>
      </c>
      <c r="E143" s="93">
        <v>0</v>
      </c>
      <c r="F143" s="93">
        <f>F145</f>
        <v>93131</v>
      </c>
      <c r="G143" s="94">
        <f>G145</f>
        <v>90319.6</v>
      </c>
      <c r="H143" s="94">
        <f aca="true" t="shared" si="3" ref="H143:H157">G143/F143*100</f>
        <v>96.9812414770592</v>
      </c>
      <c r="I143" s="132"/>
      <c r="J143" s="293"/>
    </row>
    <row r="144" spans="1:10" ht="13.5" customHeight="1">
      <c r="A144" s="9"/>
      <c r="B144" s="647"/>
      <c r="C144" s="201"/>
      <c r="D144" s="125" t="s">
        <v>185</v>
      </c>
      <c r="E144" s="99"/>
      <c r="F144" s="99"/>
      <c r="G144" s="100"/>
      <c r="H144" s="100"/>
      <c r="I144" s="132"/>
      <c r="J144" s="293"/>
    </row>
    <row r="145" spans="1:10" ht="13.5" customHeight="1">
      <c r="A145" s="9"/>
      <c r="B145" s="27"/>
      <c r="C145" s="201"/>
      <c r="D145" s="692" t="s">
        <v>516</v>
      </c>
      <c r="E145" s="143">
        <v>0</v>
      </c>
      <c r="F145" s="143">
        <f>SUM(F146:F157)</f>
        <v>93131</v>
      </c>
      <c r="G145" s="144">
        <f>SUM(G146:G157)</f>
        <v>90319.6</v>
      </c>
      <c r="H145" s="199">
        <f t="shared" si="3"/>
        <v>96.9812414770592</v>
      </c>
      <c r="I145" s="132"/>
      <c r="J145" s="293"/>
    </row>
    <row r="146" spans="1:10" ht="13.5" customHeight="1">
      <c r="A146" s="9"/>
      <c r="B146" s="27"/>
      <c r="C146" s="201">
        <v>4017</v>
      </c>
      <c r="D146" s="201" t="s">
        <v>248</v>
      </c>
      <c r="E146" s="145">
        <v>0</v>
      </c>
      <c r="F146" s="145">
        <v>6021</v>
      </c>
      <c r="G146" s="146">
        <v>6005.96</v>
      </c>
      <c r="H146" s="100">
        <f t="shared" si="3"/>
        <v>99.75020760670985</v>
      </c>
      <c r="I146" s="132"/>
      <c r="J146" s="293"/>
    </row>
    <row r="147" spans="1:10" ht="13.5" customHeight="1">
      <c r="A147" s="9"/>
      <c r="B147" s="27"/>
      <c r="C147" s="201">
        <v>4019</v>
      </c>
      <c r="D147" s="201" t="s">
        <v>248</v>
      </c>
      <c r="E147" s="145">
        <v>0</v>
      </c>
      <c r="F147" s="145">
        <v>1063</v>
      </c>
      <c r="G147" s="146">
        <v>1059.85</v>
      </c>
      <c r="H147" s="100">
        <f t="shared" si="3"/>
        <v>99.70366886171213</v>
      </c>
      <c r="I147" s="132"/>
      <c r="J147" s="293"/>
    </row>
    <row r="148" spans="1:10" ht="13.5" customHeight="1">
      <c r="A148" s="9"/>
      <c r="B148" s="27"/>
      <c r="C148" s="201">
        <v>4117</v>
      </c>
      <c r="D148" s="201" t="s">
        <v>281</v>
      </c>
      <c r="E148" s="145">
        <v>0</v>
      </c>
      <c r="F148" s="145">
        <v>1149</v>
      </c>
      <c r="G148" s="146">
        <v>1148.35</v>
      </c>
      <c r="H148" s="100">
        <f t="shared" si="3"/>
        <v>99.94342906875544</v>
      </c>
      <c r="I148" s="132"/>
      <c r="J148" s="293"/>
    </row>
    <row r="149" spans="1:10" ht="13.5" customHeight="1">
      <c r="A149" s="9"/>
      <c r="B149" s="27"/>
      <c r="C149" s="201">
        <v>4119</v>
      </c>
      <c r="D149" s="201" t="s">
        <v>281</v>
      </c>
      <c r="E149" s="145">
        <v>0</v>
      </c>
      <c r="F149" s="145">
        <v>204</v>
      </c>
      <c r="G149" s="146">
        <v>202.65</v>
      </c>
      <c r="H149" s="100">
        <f t="shared" si="3"/>
        <v>99.33823529411765</v>
      </c>
      <c r="I149" s="132"/>
      <c r="J149" s="293"/>
    </row>
    <row r="150" spans="1:10" ht="13.5" customHeight="1">
      <c r="A150" s="9"/>
      <c r="B150" s="27"/>
      <c r="C150" s="201">
        <v>4217</v>
      </c>
      <c r="D150" s="201" t="s">
        <v>277</v>
      </c>
      <c r="E150" s="145">
        <v>0</v>
      </c>
      <c r="F150" s="145">
        <v>164</v>
      </c>
      <c r="G150" s="146">
        <v>164.5</v>
      </c>
      <c r="H150" s="100">
        <f t="shared" si="3"/>
        <v>100.30487804878048</v>
      </c>
      <c r="I150" s="132"/>
      <c r="J150" s="293"/>
    </row>
    <row r="151" spans="1:10" ht="12.75">
      <c r="A151" s="9"/>
      <c r="B151" s="27"/>
      <c r="C151" s="201">
        <v>4219</v>
      </c>
      <c r="D151" s="201" t="s">
        <v>277</v>
      </c>
      <c r="E151" s="145">
        <v>0</v>
      </c>
      <c r="F151" s="145">
        <v>29</v>
      </c>
      <c r="G151" s="146">
        <v>29.03</v>
      </c>
      <c r="H151" s="100">
        <f t="shared" si="3"/>
        <v>100.10344827586208</v>
      </c>
      <c r="I151" s="132"/>
      <c r="J151" s="293"/>
    </row>
    <row r="152" spans="1:10" ht="12.75">
      <c r="A152" s="9"/>
      <c r="B152" s="27"/>
      <c r="C152" s="201">
        <v>4177</v>
      </c>
      <c r="D152" s="201" t="s">
        <v>107</v>
      </c>
      <c r="E152" s="145">
        <v>0</v>
      </c>
      <c r="F152" s="145">
        <v>2407</v>
      </c>
      <c r="G152" s="146">
        <v>2407.09</v>
      </c>
      <c r="H152" s="100">
        <f t="shared" si="3"/>
        <v>100.00373909430826</v>
      </c>
      <c r="I152" s="132"/>
      <c r="J152" s="293"/>
    </row>
    <row r="153" spans="1:10" ht="12.75">
      <c r="A153" s="9"/>
      <c r="B153" s="27"/>
      <c r="C153" s="201">
        <v>4179</v>
      </c>
      <c r="D153" s="201" t="s">
        <v>265</v>
      </c>
      <c r="E153" s="145">
        <v>0</v>
      </c>
      <c r="F153" s="145">
        <v>425</v>
      </c>
      <c r="G153" s="146">
        <v>424.79</v>
      </c>
      <c r="H153" s="100">
        <f t="shared" si="3"/>
        <v>99.95058823529412</v>
      </c>
      <c r="I153" s="132"/>
      <c r="J153" s="293"/>
    </row>
    <row r="154" spans="1:10" ht="12.75">
      <c r="A154" s="9"/>
      <c r="B154" s="27"/>
      <c r="C154" s="201">
        <v>4217</v>
      </c>
      <c r="D154" s="201" t="s">
        <v>7</v>
      </c>
      <c r="E154" s="145">
        <v>0</v>
      </c>
      <c r="F154" s="145">
        <v>37025</v>
      </c>
      <c r="G154" s="146">
        <v>36684.44</v>
      </c>
      <c r="H154" s="100">
        <f t="shared" si="3"/>
        <v>99.08018906144498</v>
      </c>
      <c r="I154" s="132"/>
      <c r="J154" s="293"/>
    </row>
    <row r="155" spans="1:10" ht="12.75">
      <c r="A155" s="9"/>
      <c r="B155" s="27"/>
      <c r="C155" s="201">
        <v>4219</v>
      </c>
      <c r="D155" s="201" t="s">
        <v>7</v>
      </c>
      <c r="E155" s="145">
        <v>0</v>
      </c>
      <c r="F155" s="145">
        <v>6534</v>
      </c>
      <c r="G155" s="146">
        <v>6473.74</v>
      </c>
      <c r="H155" s="100">
        <f t="shared" si="3"/>
        <v>99.07774716865626</v>
      </c>
      <c r="I155" s="132"/>
      <c r="J155" s="293"/>
    </row>
    <row r="156" spans="1:10" ht="12.75">
      <c r="A156" s="9"/>
      <c r="B156" s="27"/>
      <c r="C156" s="201">
        <v>4307</v>
      </c>
      <c r="D156" s="201" t="s">
        <v>176</v>
      </c>
      <c r="E156" s="145">
        <v>0</v>
      </c>
      <c r="F156" s="145">
        <v>32394</v>
      </c>
      <c r="G156" s="146">
        <v>30361.32</v>
      </c>
      <c r="H156" s="100">
        <f t="shared" si="3"/>
        <v>93.72513428412668</v>
      </c>
      <c r="I156" s="132"/>
      <c r="J156" s="293"/>
    </row>
    <row r="157" spans="1:10" ht="12.75">
      <c r="A157" s="9"/>
      <c r="B157" s="27"/>
      <c r="C157" s="201">
        <v>4309</v>
      </c>
      <c r="D157" s="201" t="s">
        <v>176</v>
      </c>
      <c r="E157" s="145">
        <v>0</v>
      </c>
      <c r="F157" s="145">
        <v>5716</v>
      </c>
      <c r="G157" s="146">
        <v>5357.88</v>
      </c>
      <c r="H157" s="100">
        <f t="shared" si="3"/>
        <v>93.73477956613017</v>
      </c>
      <c r="I157" s="132"/>
      <c r="J157" s="293"/>
    </row>
    <row r="158" spans="1:8" ht="12.75">
      <c r="A158" s="214"/>
      <c r="B158" s="214"/>
      <c r="C158" s="214"/>
      <c r="D158" s="134" t="s">
        <v>298</v>
      </c>
      <c r="E158" s="156">
        <f>E11+E19+E124+E140</f>
        <v>13685541</v>
      </c>
      <c r="F158" s="156">
        <f>F159+F160</f>
        <v>13782659</v>
      </c>
      <c r="G158" s="232">
        <f>G11+G19+G108+G124+G140</f>
        <v>10206061.160000002</v>
      </c>
      <c r="H158" s="216">
        <f>G158/F158*100</f>
        <v>74.05001574804979</v>
      </c>
    </row>
    <row r="159" spans="1:8" ht="12.75">
      <c r="A159" s="214"/>
      <c r="B159" s="214"/>
      <c r="C159" s="214"/>
      <c r="D159" s="78" t="s">
        <v>296</v>
      </c>
      <c r="E159" s="156">
        <f>E12+E20+E125+E141</f>
        <v>11921853</v>
      </c>
      <c r="F159" s="156">
        <f>F14+F50+F51+F80+F81+F85+F86+F91+F92+F93+F96+F99+F102+F105</f>
        <v>12158930</v>
      </c>
      <c r="G159" s="118">
        <f>G14+G50+G51+G80+G81+G85+G86+G91+G92+G93+G96+G99+G113+G114</f>
        <v>8948413.68</v>
      </c>
      <c r="H159" s="216">
        <f>G159/F159*100</f>
        <v>73.59540420086307</v>
      </c>
    </row>
    <row r="160" spans="1:8" ht="12.75">
      <c r="A160" s="214"/>
      <c r="B160" s="214"/>
      <c r="C160" s="214"/>
      <c r="D160" s="78" t="s">
        <v>299</v>
      </c>
      <c r="E160" s="156">
        <f>E21+E126+E142</f>
        <v>1763688</v>
      </c>
      <c r="F160" s="156">
        <f>F21+F126+F142</f>
        <v>1623729</v>
      </c>
      <c r="G160" s="118">
        <f>G21+G126+G142</f>
        <v>1257647.4800000002</v>
      </c>
      <c r="H160" s="216">
        <f>G160/F160*100</f>
        <v>77.45427223385184</v>
      </c>
    </row>
    <row r="161" spans="1:8" ht="12.75">
      <c r="A161" s="59"/>
      <c r="B161" s="59"/>
      <c r="C161" s="59"/>
      <c r="D161" s="59"/>
      <c r="E161" s="59"/>
      <c r="F161" s="59"/>
      <c r="G161" s="59"/>
      <c r="H161" s="59"/>
    </row>
    <row r="162" spans="1:8" ht="12.75">
      <c r="A162" s="59"/>
      <c r="B162" s="59"/>
      <c r="C162" s="59"/>
      <c r="D162" s="59"/>
      <c r="E162" s="59"/>
      <c r="F162" s="59"/>
      <c r="G162" s="59"/>
      <c r="H162" s="59"/>
    </row>
    <row r="163" spans="1:8" ht="12.75">
      <c r="A163" s="59"/>
      <c r="B163" s="59"/>
      <c r="C163" s="59"/>
      <c r="D163" s="59"/>
      <c r="E163" s="207"/>
      <c r="F163" s="59"/>
      <c r="G163" s="59"/>
      <c r="H163" s="59"/>
    </row>
    <row r="164" spans="1:8" ht="12.75">
      <c r="A164" s="59"/>
      <c r="B164" s="59"/>
      <c r="C164" s="59"/>
      <c r="D164" s="59"/>
      <c r="E164" s="204"/>
      <c r="F164" s="59"/>
      <c r="G164" s="289"/>
      <c r="H164" s="59"/>
    </row>
    <row r="165" ht="12.75">
      <c r="E165" s="777"/>
    </row>
    <row r="166" ht="12.75">
      <c r="E166" s="45"/>
    </row>
    <row r="167" spans="5:7" ht="12.75">
      <c r="E167" s="777"/>
      <c r="G167" s="45"/>
    </row>
    <row r="170" spans="4:8" ht="12.75">
      <c r="D170" s="59"/>
      <c r="E170" s="204"/>
      <c r="F170" s="204"/>
      <c r="G170" s="204"/>
      <c r="H170" s="59"/>
    </row>
    <row r="171" spans="5:8" ht="12.75">
      <c r="E171" s="289"/>
      <c r="F171" s="289"/>
      <c r="G171" s="289"/>
      <c r="H171" s="289"/>
    </row>
    <row r="172" spans="5:7" ht="12.75">
      <c r="E172" s="47"/>
      <c r="F172" s="45"/>
      <c r="G172" s="45"/>
    </row>
    <row r="175" ht="12.75">
      <c r="E175" s="59" t="s">
        <v>530</v>
      </c>
    </row>
    <row r="185" ht="12.75">
      <c r="E185" s="59"/>
    </row>
    <row r="188" ht="12.75">
      <c r="E188" s="59"/>
    </row>
    <row r="195" ht="12.75">
      <c r="E195" s="59"/>
    </row>
    <row r="202" ht="12.75">
      <c r="E202" s="5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6"/>
  <sheetViews>
    <sheetView zoomScalePageLayoutView="0" workbookViewId="0" topLeftCell="A1">
      <selection activeCell="G35" sqref="G34:G35"/>
    </sheetView>
  </sheetViews>
  <sheetFormatPr defaultColWidth="9.00390625" defaultRowHeight="12.75"/>
  <cols>
    <col min="1" max="1" width="5.75390625" style="334" customWidth="1"/>
    <col min="2" max="2" width="45.625" style="334" customWidth="1"/>
    <col min="3" max="3" width="18.125" style="334" customWidth="1"/>
    <col min="4" max="4" width="7.00390625" style="334" customWidth="1"/>
    <col min="5" max="5" width="9.125" style="334" customWidth="1"/>
    <col min="6" max="6" width="16.25390625" style="334" customWidth="1"/>
    <col min="7" max="7" width="17.375" style="334" customWidth="1"/>
    <col min="8" max="8" width="13.625" style="334" customWidth="1"/>
    <col min="9" max="9" width="11.25390625" style="334" customWidth="1"/>
    <col min="10" max="11" width="9.125" style="578" customWidth="1"/>
  </cols>
  <sheetData>
    <row r="2" spans="5:6" ht="12.75">
      <c r="E2" s="580"/>
      <c r="F2" s="580"/>
    </row>
    <row r="6" ht="12.75">
      <c r="E6" s="335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Świdwin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Skarbnik SPŚwidwin</cp:lastModifiedBy>
  <cp:lastPrinted>2019-03-14T09:52:15Z</cp:lastPrinted>
  <dcterms:created xsi:type="dcterms:W3CDTF">2005-01-28T09:36:51Z</dcterms:created>
  <dcterms:modified xsi:type="dcterms:W3CDTF">2019-03-14T10:42:14Z</dcterms:modified>
  <cp:category/>
  <cp:version/>
  <cp:contentType/>
  <cp:contentStatus/>
</cp:coreProperties>
</file>