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Realizacja_WPF_za_I_półrocze_2017\"/>
    </mc:Choice>
  </mc:AlternateContent>
  <bookViews>
    <workbookView xWindow="0" yWindow="0" windowWidth="18135" windowHeight="11085"/>
  </bookViews>
  <sheets>
    <sheet name="Arkusz1" sheetId="1" r:id="rId1"/>
  </sheets>
  <externalReferences>
    <externalReference r:id="rId2"/>
  </externalReferences>
  <definedNames>
    <definedName name="_xlnm.Print_Titles" localSheetId="0">Arkusz1!$3:$4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C63" i="1" l="1"/>
  <c r="C46" i="1" l="1"/>
  <c r="C47" i="1" s="1"/>
  <c r="C36" i="1" l="1"/>
  <c r="C27" i="1"/>
  <c r="C16" i="1"/>
  <c r="C13" i="1"/>
  <c r="C5" i="1" s="1"/>
  <c r="C26" i="1" s="1"/>
  <c r="N105" i="1" l="1"/>
  <c r="M105" i="1"/>
  <c r="L105" i="1"/>
  <c r="K105" i="1"/>
  <c r="J105" i="1"/>
  <c r="I105" i="1"/>
  <c r="H105" i="1"/>
  <c r="G105" i="1"/>
  <c r="F105" i="1"/>
  <c r="E105" i="1"/>
  <c r="D105" i="1"/>
  <c r="N104" i="1"/>
  <c r="M104" i="1"/>
  <c r="L104" i="1"/>
  <c r="K104" i="1"/>
  <c r="J104" i="1"/>
  <c r="I104" i="1"/>
  <c r="H104" i="1"/>
  <c r="G104" i="1"/>
  <c r="F104" i="1"/>
  <c r="E104" i="1"/>
  <c r="D104" i="1"/>
  <c r="N103" i="1"/>
  <c r="M103" i="1"/>
  <c r="L103" i="1"/>
  <c r="K103" i="1"/>
  <c r="J103" i="1"/>
  <c r="I103" i="1"/>
  <c r="H103" i="1"/>
  <c r="G103" i="1"/>
  <c r="F103" i="1"/>
  <c r="E103" i="1"/>
  <c r="D103" i="1"/>
  <c r="N102" i="1"/>
  <c r="M102" i="1"/>
  <c r="L102" i="1"/>
  <c r="K102" i="1"/>
  <c r="J102" i="1"/>
  <c r="I102" i="1"/>
  <c r="H102" i="1"/>
  <c r="G102" i="1"/>
  <c r="F102" i="1"/>
  <c r="E102" i="1"/>
  <c r="D102" i="1"/>
  <c r="N101" i="1"/>
  <c r="M101" i="1"/>
  <c r="L101" i="1"/>
  <c r="K101" i="1"/>
  <c r="J101" i="1"/>
  <c r="I101" i="1"/>
  <c r="H101" i="1"/>
  <c r="G101" i="1"/>
  <c r="F101" i="1"/>
  <c r="E101" i="1"/>
  <c r="D101" i="1"/>
  <c r="N100" i="1"/>
  <c r="M100" i="1"/>
  <c r="L100" i="1"/>
  <c r="K100" i="1"/>
  <c r="J100" i="1"/>
  <c r="I100" i="1"/>
  <c r="H100" i="1"/>
  <c r="G100" i="1"/>
  <c r="F100" i="1"/>
  <c r="E100" i="1"/>
  <c r="D100" i="1"/>
  <c r="N99" i="1"/>
  <c r="M99" i="1"/>
  <c r="L99" i="1"/>
  <c r="K99" i="1"/>
  <c r="J99" i="1"/>
  <c r="I99" i="1"/>
  <c r="H99" i="1"/>
  <c r="G99" i="1"/>
  <c r="F99" i="1"/>
  <c r="E99" i="1"/>
  <c r="D99" i="1"/>
  <c r="N97" i="1"/>
  <c r="M97" i="1"/>
  <c r="L97" i="1"/>
  <c r="K97" i="1"/>
  <c r="J97" i="1"/>
  <c r="I97" i="1"/>
  <c r="H97" i="1"/>
  <c r="G97" i="1"/>
  <c r="F97" i="1"/>
  <c r="E97" i="1"/>
  <c r="D97" i="1"/>
  <c r="N96" i="1"/>
  <c r="M96" i="1"/>
  <c r="L96" i="1"/>
  <c r="K96" i="1"/>
  <c r="J96" i="1"/>
  <c r="I96" i="1"/>
  <c r="H96" i="1"/>
  <c r="G96" i="1"/>
  <c r="F96" i="1"/>
  <c r="E96" i="1"/>
  <c r="D96" i="1"/>
  <c r="N95" i="1"/>
  <c r="M95" i="1"/>
  <c r="L95" i="1"/>
  <c r="K95" i="1"/>
  <c r="J95" i="1"/>
  <c r="I95" i="1"/>
  <c r="H95" i="1"/>
  <c r="G95" i="1"/>
  <c r="F95" i="1"/>
  <c r="E95" i="1"/>
  <c r="D95" i="1"/>
  <c r="N94" i="1"/>
  <c r="M94" i="1"/>
  <c r="L94" i="1"/>
  <c r="K94" i="1"/>
  <c r="J94" i="1"/>
  <c r="I94" i="1"/>
  <c r="H94" i="1"/>
  <c r="G94" i="1"/>
  <c r="F94" i="1"/>
  <c r="E94" i="1"/>
  <c r="D94" i="1"/>
  <c r="N93" i="1"/>
  <c r="M93" i="1"/>
  <c r="L93" i="1"/>
  <c r="K93" i="1"/>
  <c r="J93" i="1"/>
  <c r="I93" i="1"/>
  <c r="H93" i="1"/>
  <c r="G93" i="1"/>
  <c r="F93" i="1"/>
  <c r="E93" i="1"/>
  <c r="D93" i="1"/>
  <c r="N92" i="1"/>
  <c r="M92" i="1"/>
  <c r="L92" i="1"/>
  <c r="K92" i="1"/>
  <c r="J92" i="1"/>
  <c r="I92" i="1"/>
  <c r="H92" i="1"/>
  <c r="G92" i="1"/>
  <c r="F92" i="1"/>
  <c r="E92" i="1"/>
  <c r="D92" i="1"/>
  <c r="N91" i="1"/>
  <c r="M91" i="1"/>
  <c r="L91" i="1"/>
  <c r="K91" i="1"/>
  <c r="J91" i="1"/>
  <c r="I91" i="1"/>
  <c r="H91" i="1"/>
  <c r="G91" i="1"/>
  <c r="F91" i="1"/>
  <c r="E91" i="1"/>
  <c r="D91" i="1"/>
  <c r="N89" i="1"/>
  <c r="M89" i="1"/>
  <c r="L89" i="1"/>
  <c r="K89" i="1"/>
  <c r="J89" i="1"/>
  <c r="I89" i="1"/>
  <c r="H89" i="1"/>
  <c r="G89" i="1"/>
  <c r="F89" i="1"/>
  <c r="E89" i="1"/>
  <c r="D89" i="1"/>
  <c r="N88" i="1"/>
  <c r="M88" i="1"/>
  <c r="L88" i="1"/>
  <c r="K88" i="1"/>
  <c r="J88" i="1"/>
  <c r="I88" i="1"/>
  <c r="H88" i="1"/>
  <c r="G88" i="1"/>
  <c r="F88" i="1"/>
  <c r="E88" i="1"/>
  <c r="D88" i="1"/>
  <c r="N87" i="1"/>
  <c r="M87" i="1"/>
  <c r="L87" i="1"/>
  <c r="K87" i="1"/>
  <c r="J87" i="1"/>
  <c r="I87" i="1"/>
  <c r="H87" i="1"/>
  <c r="G87" i="1"/>
  <c r="F87" i="1"/>
  <c r="E87" i="1"/>
  <c r="D87" i="1"/>
  <c r="N86" i="1"/>
  <c r="M86" i="1"/>
  <c r="L86" i="1"/>
  <c r="K86" i="1"/>
  <c r="J86" i="1"/>
  <c r="I86" i="1"/>
  <c r="H86" i="1"/>
  <c r="G86" i="1"/>
  <c r="F86" i="1"/>
  <c r="E86" i="1"/>
  <c r="D86" i="1"/>
  <c r="N85" i="1"/>
  <c r="M85" i="1"/>
  <c r="L85" i="1"/>
  <c r="K85" i="1"/>
  <c r="J85" i="1"/>
  <c r="I85" i="1"/>
  <c r="H85" i="1"/>
  <c r="G85" i="1"/>
  <c r="F85" i="1"/>
  <c r="E85" i="1"/>
  <c r="D85" i="1"/>
  <c r="N84" i="1"/>
  <c r="M84" i="1"/>
  <c r="L84" i="1"/>
  <c r="K84" i="1"/>
  <c r="J84" i="1"/>
  <c r="I84" i="1"/>
  <c r="H84" i="1"/>
  <c r="G84" i="1"/>
  <c r="F84" i="1"/>
  <c r="E84" i="1"/>
  <c r="D84" i="1"/>
  <c r="N83" i="1"/>
  <c r="M83" i="1"/>
  <c r="L83" i="1"/>
  <c r="K83" i="1"/>
  <c r="J83" i="1"/>
  <c r="I83" i="1"/>
  <c r="H83" i="1"/>
  <c r="G83" i="1"/>
  <c r="F83" i="1"/>
  <c r="E83" i="1"/>
  <c r="D83" i="1"/>
  <c r="N82" i="1"/>
  <c r="M82" i="1"/>
  <c r="L82" i="1"/>
  <c r="K82" i="1"/>
  <c r="J82" i="1"/>
  <c r="I82" i="1"/>
  <c r="H82" i="1"/>
  <c r="G82" i="1"/>
  <c r="F82" i="1"/>
  <c r="E82" i="1"/>
  <c r="D82" i="1"/>
  <c r="N81" i="1"/>
  <c r="M81" i="1"/>
  <c r="L81" i="1"/>
  <c r="K81" i="1"/>
  <c r="J81" i="1"/>
  <c r="I81" i="1"/>
  <c r="H81" i="1"/>
  <c r="G81" i="1"/>
  <c r="F81" i="1"/>
  <c r="E81" i="1"/>
  <c r="D81" i="1"/>
  <c r="N80" i="1"/>
  <c r="M80" i="1"/>
  <c r="L80" i="1"/>
  <c r="K80" i="1"/>
  <c r="J80" i="1"/>
  <c r="I80" i="1"/>
  <c r="H80" i="1"/>
  <c r="G80" i="1"/>
  <c r="F80" i="1"/>
  <c r="E80" i="1"/>
  <c r="D80" i="1"/>
  <c r="N79" i="1"/>
  <c r="M79" i="1"/>
  <c r="L79" i="1"/>
  <c r="K79" i="1"/>
  <c r="J79" i="1"/>
  <c r="I79" i="1"/>
  <c r="H79" i="1"/>
  <c r="G79" i="1"/>
  <c r="F79" i="1"/>
  <c r="E79" i="1"/>
  <c r="N78" i="1"/>
  <c r="M78" i="1"/>
  <c r="L78" i="1"/>
  <c r="K78" i="1"/>
  <c r="J78" i="1"/>
  <c r="I78" i="1"/>
  <c r="H78" i="1"/>
  <c r="G78" i="1"/>
  <c r="F78" i="1"/>
  <c r="E78" i="1"/>
  <c r="D78" i="1"/>
  <c r="N77" i="1"/>
  <c r="M77" i="1"/>
  <c r="L77" i="1"/>
  <c r="K77" i="1"/>
  <c r="J77" i="1"/>
  <c r="I77" i="1"/>
  <c r="H77" i="1"/>
  <c r="G77" i="1"/>
  <c r="F77" i="1"/>
  <c r="E77" i="1"/>
  <c r="D77" i="1"/>
  <c r="N76" i="1"/>
  <c r="M76" i="1"/>
  <c r="L76" i="1"/>
  <c r="K76" i="1"/>
  <c r="J76" i="1"/>
  <c r="I76" i="1"/>
  <c r="H76" i="1"/>
  <c r="G76" i="1"/>
  <c r="F76" i="1"/>
  <c r="E76" i="1"/>
  <c r="D76" i="1"/>
  <c r="N75" i="1"/>
  <c r="M75" i="1"/>
  <c r="L75" i="1"/>
  <c r="K75" i="1"/>
  <c r="J75" i="1"/>
  <c r="I75" i="1"/>
  <c r="H75" i="1"/>
  <c r="G75" i="1"/>
  <c r="F75" i="1"/>
  <c r="E75" i="1"/>
  <c r="D75" i="1"/>
  <c r="N74" i="1"/>
  <c r="M74" i="1"/>
  <c r="L74" i="1"/>
  <c r="K74" i="1"/>
  <c r="J74" i="1"/>
  <c r="I74" i="1"/>
  <c r="H74" i="1"/>
  <c r="G74" i="1"/>
  <c r="F74" i="1"/>
  <c r="E74" i="1"/>
  <c r="D74" i="1"/>
  <c r="N73" i="1"/>
  <c r="M73" i="1"/>
  <c r="L73" i="1"/>
  <c r="K73" i="1"/>
  <c r="J73" i="1"/>
  <c r="I73" i="1"/>
  <c r="H73" i="1"/>
  <c r="G73" i="1"/>
  <c r="F73" i="1"/>
  <c r="E73" i="1"/>
  <c r="D73" i="1"/>
  <c r="N72" i="1"/>
  <c r="M72" i="1"/>
  <c r="L72" i="1"/>
  <c r="K72" i="1"/>
  <c r="J72" i="1"/>
  <c r="I72" i="1"/>
  <c r="H72" i="1"/>
  <c r="G72" i="1"/>
  <c r="F72" i="1"/>
  <c r="E72" i="1"/>
  <c r="D72" i="1"/>
  <c r="N71" i="1"/>
  <c r="M71" i="1"/>
  <c r="L71" i="1"/>
  <c r="K71" i="1"/>
  <c r="J71" i="1"/>
  <c r="I71" i="1"/>
  <c r="H71" i="1"/>
  <c r="G71" i="1"/>
  <c r="F71" i="1"/>
  <c r="E71" i="1"/>
  <c r="D71" i="1"/>
  <c r="N70" i="1"/>
  <c r="M70" i="1"/>
  <c r="L70" i="1"/>
  <c r="K70" i="1"/>
  <c r="J70" i="1"/>
  <c r="I70" i="1"/>
  <c r="H70" i="1"/>
  <c r="G70" i="1"/>
  <c r="F70" i="1"/>
  <c r="E70" i="1"/>
  <c r="D70" i="1"/>
  <c r="N68" i="1"/>
  <c r="M68" i="1"/>
  <c r="L68" i="1"/>
  <c r="K68" i="1"/>
  <c r="J68" i="1"/>
  <c r="I68" i="1"/>
  <c r="H68" i="1"/>
  <c r="G68" i="1"/>
  <c r="F68" i="1"/>
  <c r="E68" i="1"/>
  <c r="D68" i="1"/>
  <c r="N67" i="1"/>
  <c r="M67" i="1"/>
  <c r="L67" i="1"/>
  <c r="K67" i="1"/>
  <c r="J67" i="1"/>
  <c r="I67" i="1"/>
  <c r="H67" i="1"/>
  <c r="G67" i="1"/>
  <c r="F67" i="1"/>
  <c r="E67" i="1"/>
  <c r="D67" i="1"/>
  <c r="N66" i="1"/>
  <c r="M66" i="1"/>
  <c r="L66" i="1"/>
  <c r="K66" i="1"/>
  <c r="J66" i="1"/>
  <c r="I66" i="1"/>
  <c r="H66" i="1"/>
  <c r="G66" i="1"/>
  <c r="F66" i="1"/>
  <c r="E66" i="1"/>
  <c r="D66" i="1"/>
  <c r="N65" i="1"/>
  <c r="M65" i="1"/>
  <c r="L65" i="1"/>
  <c r="K65" i="1"/>
  <c r="J65" i="1"/>
  <c r="I65" i="1"/>
  <c r="H65" i="1"/>
  <c r="G65" i="1"/>
  <c r="F65" i="1"/>
  <c r="E65" i="1"/>
  <c r="D65" i="1"/>
  <c r="N64" i="1"/>
  <c r="M64" i="1"/>
  <c r="L64" i="1"/>
  <c r="K64" i="1"/>
  <c r="J64" i="1"/>
  <c r="I64" i="1"/>
  <c r="H64" i="1"/>
  <c r="G64" i="1"/>
  <c r="F64" i="1"/>
  <c r="E64" i="1"/>
  <c r="D64" i="1"/>
  <c r="N63" i="1"/>
  <c r="M63" i="1"/>
  <c r="L63" i="1"/>
  <c r="K63" i="1"/>
  <c r="J63" i="1"/>
  <c r="I63" i="1"/>
  <c r="H63" i="1"/>
  <c r="G63" i="1"/>
  <c r="F63" i="1"/>
  <c r="E63" i="1"/>
  <c r="D63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5" i="1"/>
  <c r="M55" i="1"/>
  <c r="L55" i="1"/>
  <c r="K55" i="1"/>
  <c r="J55" i="1"/>
  <c r="I55" i="1"/>
  <c r="H55" i="1"/>
  <c r="G55" i="1"/>
  <c r="F55" i="1"/>
  <c r="E55" i="1"/>
  <c r="D55" i="1"/>
  <c r="N54" i="1"/>
  <c r="M54" i="1"/>
  <c r="L54" i="1"/>
  <c r="K54" i="1"/>
  <c r="J54" i="1"/>
  <c r="I54" i="1"/>
  <c r="H54" i="1"/>
  <c r="G54" i="1"/>
  <c r="F54" i="1"/>
  <c r="E54" i="1"/>
  <c r="D54" i="1"/>
  <c r="N53" i="1"/>
  <c r="M53" i="1"/>
  <c r="L53" i="1"/>
  <c r="K53" i="1"/>
  <c r="J53" i="1"/>
  <c r="I53" i="1"/>
  <c r="H53" i="1"/>
  <c r="G53" i="1"/>
  <c r="F53" i="1"/>
  <c r="E53" i="1"/>
  <c r="D53" i="1"/>
  <c r="N52" i="1"/>
  <c r="N56" i="1" s="1"/>
  <c r="M52" i="1"/>
  <c r="L52" i="1"/>
  <c r="K52" i="1"/>
  <c r="J52" i="1"/>
  <c r="J56" i="1" s="1"/>
  <c r="I52" i="1"/>
  <c r="H52" i="1"/>
  <c r="G52" i="1"/>
  <c r="F52" i="1"/>
  <c r="F56" i="1" s="1"/>
  <c r="E52" i="1"/>
  <c r="D52" i="1"/>
  <c r="N51" i="1"/>
  <c r="M51" i="1"/>
  <c r="L51" i="1"/>
  <c r="K51" i="1"/>
  <c r="J51" i="1"/>
  <c r="I51" i="1"/>
  <c r="H51" i="1"/>
  <c r="G51" i="1"/>
  <c r="F51" i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L42" i="1"/>
  <c r="K42" i="1"/>
  <c r="J42" i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I40" i="1"/>
  <c r="H40" i="1"/>
  <c r="G40" i="1"/>
  <c r="F40" i="1"/>
  <c r="E40" i="1"/>
  <c r="D40" i="1"/>
  <c r="N39" i="1"/>
  <c r="M39" i="1"/>
  <c r="L39" i="1"/>
  <c r="K39" i="1"/>
  <c r="J39" i="1"/>
  <c r="I39" i="1"/>
  <c r="H39" i="1"/>
  <c r="G39" i="1"/>
  <c r="F39" i="1"/>
  <c r="E39" i="1"/>
  <c r="D39" i="1"/>
  <c r="N38" i="1"/>
  <c r="M38" i="1"/>
  <c r="L38" i="1"/>
  <c r="K38" i="1"/>
  <c r="J38" i="1"/>
  <c r="I38" i="1"/>
  <c r="H38" i="1"/>
  <c r="G38" i="1"/>
  <c r="F38" i="1"/>
  <c r="E38" i="1"/>
  <c r="D38" i="1"/>
  <c r="N37" i="1"/>
  <c r="M37" i="1"/>
  <c r="L37" i="1"/>
  <c r="K37" i="1"/>
  <c r="J37" i="1"/>
  <c r="I37" i="1"/>
  <c r="H37" i="1"/>
  <c r="G37" i="1"/>
  <c r="F37" i="1"/>
  <c r="E37" i="1"/>
  <c r="D37" i="1"/>
  <c r="N36" i="1"/>
  <c r="M36" i="1"/>
  <c r="L36" i="1"/>
  <c r="K36" i="1"/>
  <c r="J36" i="1"/>
  <c r="I36" i="1"/>
  <c r="H36" i="1"/>
  <c r="G36" i="1"/>
  <c r="F36" i="1"/>
  <c r="E36" i="1"/>
  <c r="D36" i="1"/>
  <c r="N35" i="1"/>
  <c r="M35" i="1"/>
  <c r="L35" i="1"/>
  <c r="K35" i="1"/>
  <c r="J35" i="1"/>
  <c r="I35" i="1"/>
  <c r="H35" i="1"/>
  <c r="G35" i="1"/>
  <c r="F35" i="1"/>
  <c r="E35" i="1"/>
  <c r="D35" i="1"/>
  <c r="N34" i="1"/>
  <c r="M34" i="1"/>
  <c r="L34" i="1"/>
  <c r="K34" i="1"/>
  <c r="J34" i="1"/>
  <c r="I34" i="1"/>
  <c r="H34" i="1"/>
  <c r="G34" i="1"/>
  <c r="F34" i="1"/>
  <c r="E34" i="1"/>
  <c r="D34" i="1"/>
  <c r="N33" i="1"/>
  <c r="M33" i="1"/>
  <c r="L33" i="1"/>
  <c r="K33" i="1"/>
  <c r="J33" i="1"/>
  <c r="I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G7" i="1"/>
  <c r="F7" i="1"/>
  <c r="E7" i="1"/>
  <c r="D7" i="1"/>
  <c r="N6" i="1"/>
  <c r="M6" i="1"/>
  <c r="L6" i="1"/>
  <c r="K6" i="1"/>
  <c r="J6" i="1"/>
  <c r="I6" i="1"/>
  <c r="H6" i="1"/>
  <c r="G6" i="1"/>
  <c r="F6" i="1"/>
  <c r="E6" i="1"/>
  <c r="D6" i="1"/>
  <c r="N5" i="1"/>
  <c r="M5" i="1"/>
  <c r="L5" i="1"/>
  <c r="K5" i="1"/>
  <c r="J5" i="1"/>
  <c r="I5" i="1"/>
  <c r="H5" i="1"/>
  <c r="G5" i="1"/>
  <c r="F5" i="1"/>
  <c r="E5" i="1"/>
  <c r="D5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D2" i="1"/>
  <c r="G56" i="1" l="1"/>
  <c r="K56" i="1"/>
  <c r="J57" i="1"/>
  <c r="D57" i="1"/>
  <c r="H57" i="1"/>
  <c r="L57" i="1"/>
  <c r="G57" i="1"/>
  <c r="D56" i="1"/>
  <c r="H56" i="1"/>
  <c r="L56" i="1"/>
  <c r="K57" i="1"/>
  <c r="E57" i="1"/>
  <c r="I57" i="1"/>
  <c r="M57" i="1"/>
  <c r="F57" i="1"/>
  <c r="N57" i="1"/>
  <c r="E56" i="1"/>
  <c r="I56" i="1"/>
  <c r="M56" i="1"/>
</calcChain>
</file>

<file path=xl/sharedStrings.xml><?xml version="1.0" encoding="utf-8"?>
<sst xmlns="http://schemas.openxmlformats.org/spreadsheetml/2006/main" count="287" uniqueCount="189">
  <si>
    <t>Lp.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</si>
  <si>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</si>
  <si>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</si>
  <si>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</si>
  <si>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</si>
  <si>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</si>
  <si>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</si>
  <si>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</si>
  <si>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</si>
  <si>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</si>
  <si>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</si>
  <si>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</si>
  <si>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</si>
  <si>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</si>
  <si>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</si>
  <si>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</si>
  <si>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</si>
  <si>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</si>
  <si>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</si>
  <si>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</si>
  <si>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</si>
  <si>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</si>
  <si>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</si>
  <si>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</si>
  <si>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</si>
  <si>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</si>
  <si>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</si>
  <si>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</si>
  <si>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</si>
  <si>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</si>
  <si>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</si>
  <si>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</si>
  <si>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</si>
  <si>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</si>
  <si>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</si>
  <si>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</si>
  <si>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</si>
  <si>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</si>
  <si>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</si>
  <si>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</si>
  <si>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</si>
  <si>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</si>
  <si>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</si>
  <si>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</si>
  <si>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</si>
  <si>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</si>
  <si>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</si>
  <si>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</si>
  <si>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</si>
  <si>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</si>
  <si>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</si>
  <si>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</si>
  <si>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</si>
  <si>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</si>
  <si>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</si>
  <si>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</si>
  <si>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</si>
  <si>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</si>
  <si>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</si>
  <si>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</si>
  <si>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</si>
  <si>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</si>
  <si>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</si>
  <si>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</si>
  <si>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</si>
  <si>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</si>
  <si>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</si>
  <si>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</si>
  <si>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</si>
  <si>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</si>
  <si>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</si>
  <si>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</si>
  <si>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</si>
  <si>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</si>
  <si>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</si>
  <si>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</si>
  <si>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</si>
  <si>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</si>
  <si>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</si>
  <si>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</si>
  <si>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</si>
  <si>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</si>
  <si>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</si>
  <si>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</si>
  <si>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</si>
  <si>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</si>
  <si>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</si>
  <si>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</si>
  <si>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</si>
  <si>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</si>
  <si>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</si>
  <si>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</si>
  <si>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</si>
  <si>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</si>
  <si>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</si>
  <si>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</si>
  <si>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</si>
  <si>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</si>
  <si>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</si>
  <si>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</si>
  <si>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</si>
  <si>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</si>
  <si>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</si>
  <si>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</si>
  <si>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</si>
  <si>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</si>
  <si>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</si>
  <si>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</si>
  <si>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</si>
  <si>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</si>
  <si>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</si>
  <si>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</si>
  <si>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</si>
  <si>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</si>
  <si>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</si>
  <si>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</si>
  <si>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</si>
  <si>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</si>
  <si>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</si>
  <si>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</si>
  <si>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</si>
  <si>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</si>
  <si>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</si>
  <si>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</si>
  <si>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</si>
  <si>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</si>
  <si>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</si>
  <si>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</si>
  <si>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</si>
  <si>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</si>
  <si>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</si>
  <si>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</si>
  <si>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</si>
  <si>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</si>
  <si>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</si>
  <si>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</si>
  <si>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</si>
  <si>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</si>
  <si>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</si>
  <si>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</si>
  <si>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</si>
  <si>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</si>
  <si>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</si>
  <si>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</si>
  <si>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</si>
  <si>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</si>
  <si>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</si>
  <si>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</si>
  <si>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</si>
  <si>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</si>
  <si>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</si>
  <si>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</si>
  <si>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</si>
  <si>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</si>
  <si>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</si>
  <si>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</si>
  <si>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</si>
  <si>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</si>
  <si>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</si>
  <si>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</si>
  <si>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</si>
  <si>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</si>
  <si>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</si>
  <si>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</si>
  <si>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</si>
  <si>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</si>
  <si>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</si>
  <si>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</si>
  <si>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</si>
  <si>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</si>
  <si>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</si>
  <si>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</si>
  <si>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</si>
  <si>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</si>
  <si>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</si>
  <si>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</si>
  <si>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</si>
  <si>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</si>
  <si>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</si>
  <si>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</si>
  <si>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</si>
  <si>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</si>
  <si>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</si>
  <si>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</si>
  <si>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</si>
  <si>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REALIZACJA WIELOLETNIEJ PROGNOZY FINANSOWEJ POWIATU ŚWIDWIŃSKIEGO ZA I PÓŁROCZE 2017 ROKU</t>
  </si>
  <si>
    <t xml:space="preserve"> kwoty w zł</t>
  </si>
  <si>
    <t>Plan</t>
  </si>
  <si>
    <t>Wykonanie za I półrocze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</si>
</sst>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0%;[Red]\-0.00%"/>
    <numFmt numFmtId="166" formatCode="#,##0_ ;[Red]\-#,##0\ "/>
  </numFmts>
  <fonts count="12"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1" xfId="0" quotePrefix="1" applyFont="1" applyBorder="1" applyAlignment="1">
      <alignment horizontal="left" vertical="center" wrapText="1" indent="2"/>
    </xf>
    <xf numFmtId="0" fontId="5" fillId="0" borderId="1" xfId="0" quotePrefix="1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vertical="center" shrinkToFit="1"/>
    </xf>
    <xf numFmtId="166" fontId="7" fillId="0" borderId="1" xfId="1" applyNumberFormat="1" applyFont="1" applyFill="1" applyBorder="1" applyAlignment="1">
      <alignment vertical="center" shrinkToFit="1"/>
    </xf>
    <xf numFmtId="164" fontId="11" fillId="3" borderId="1" xfId="1" applyNumberFormat="1" applyFont="1" applyFill="1" applyBorder="1" applyAlignment="1">
      <alignment vertical="center" shrinkToFit="1"/>
    </xf>
    <xf numFmtId="166" fontId="11" fillId="0" borderId="1" xfId="1" applyNumberFormat="1" applyFont="1" applyFill="1" applyBorder="1" applyAlignment="1">
      <alignment vertical="center" shrinkToFit="1"/>
    </xf>
    <xf numFmtId="164" fontId="7" fillId="3" borderId="1" xfId="1" applyNumberFormat="1" applyFont="1" applyFill="1" applyBorder="1" applyAlignment="1">
      <alignment horizontal="center" vertical="center" shrinkToFit="1"/>
    </xf>
    <xf numFmtId="166" fontId="7" fillId="0" borderId="1" xfId="1" applyNumberFormat="1" applyFont="1" applyFill="1" applyBorder="1" applyAlignment="1">
      <alignment horizontal="center" vertical="center" shrinkToFit="1"/>
    </xf>
    <xf numFmtId="164" fontId="7" fillId="0" borderId="1" xfId="1" applyNumberFormat="1" applyFont="1" applyFill="1" applyBorder="1" applyAlignment="1">
      <alignment horizontal="center" vertical="center" shrinkToFit="1"/>
    </xf>
    <xf numFmtId="165" fontId="11" fillId="0" borderId="1" xfId="1" applyNumberFormat="1" applyFont="1" applyFill="1" applyBorder="1" applyAlignment="1">
      <alignment vertical="center" shrinkToFit="1"/>
    </xf>
    <xf numFmtId="164" fontId="11" fillId="0" borderId="1" xfId="1" applyNumberFormat="1" applyFont="1" applyFill="1" applyBorder="1" applyAlignment="1">
      <alignment vertical="center" shrinkToFit="1"/>
    </xf>
    <xf numFmtId="0" fontId="11" fillId="0" borderId="1" xfId="1" applyNumberFormat="1" applyFont="1" applyFill="1" applyBorder="1" applyAlignment="1">
      <alignment horizontal="center" vertical="center" shrinkToFit="1"/>
    </xf>
    <xf numFmtId="165" fontId="11" fillId="3" borderId="1" xfId="1" applyNumberFormat="1" applyFont="1" applyFill="1" applyBorder="1" applyAlignment="1">
      <alignment horizontal="center" vertical="center" shrinkToFit="1"/>
    </xf>
    <xf numFmtId="164" fontId="11" fillId="3" borderId="1" xfId="1" applyNumberFormat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6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wpf%2029.06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/>
      <sheetData sheetId="2"/>
      <sheetData sheetId="3"/>
      <sheetData sheetId="4">
        <row r="1">
          <cell r="N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D12" sqref="D12"/>
    </sheetView>
  </sheetViews>
  <sheetFormatPr defaultRowHeight="15"/>
  <cols>
    <col min="1" max="1" width="6.7109375" customWidth="1"/>
    <col min="2" max="2" width="35.28515625" customWidth="1"/>
    <col min="3" max="3" width="11.5703125" customWidth="1"/>
    <col min="4" max="4" width="12.42578125" style="15" customWidth="1"/>
    <col min="5" max="6" width="10.28515625" style="15" customWidth="1"/>
    <col min="7" max="7" width="10.5703125" style="15" customWidth="1"/>
    <col min="8" max="8" width="10.7109375" style="15" customWidth="1"/>
    <col min="9" max="9" width="10.42578125" style="15" customWidth="1"/>
    <col min="10" max="10" width="10.140625" style="15" customWidth="1"/>
    <col min="11" max="11" width="10.7109375" style="15" customWidth="1"/>
    <col min="12" max="12" width="10.5703125" style="15" customWidth="1"/>
    <col min="13" max="13" width="11.140625" style="15" customWidth="1"/>
    <col min="14" max="14" width="11" style="15" customWidth="1"/>
  </cols>
  <sheetData>
    <row r="1" spans="1:14" ht="15.75">
      <c r="B1" s="35" t="s">
        <v>185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>
      <c r="A2" s="1"/>
      <c r="B2" s="2"/>
      <c r="C2" s="19"/>
      <c r="D2" s="16" t="str">
        <f>""</f>
        <v/>
      </c>
      <c r="E2" s="18"/>
      <c r="F2" s="18"/>
      <c r="G2" s="18"/>
      <c r="H2" s="18"/>
      <c r="I2" s="17"/>
      <c r="J2" s="17"/>
      <c r="K2" s="17"/>
      <c r="L2" s="17"/>
      <c r="M2" s="36" t="s">
        <v>186</v>
      </c>
      <c r="N2" s="37"/>
    </row>
    <row r="3" spans="1:14" ht="19.5" customHeight="1">
      <c r="A3" s="33" t="s">
        <v>0</v>
      </c>
      <c r="B3" s="33" t="s">
        <v>1</v>
      </c>
      <c r="C3" s="38" t="s">
        <v>188</v>
      </c>
      <c r="D3" s="38" t="s">
        <v>187</v>
      </c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1.75" customHeight="1">
      <c r="A4" s="34"/>
      <c r="B4" s="34"/>
      <c r="C4" s="40"/>
      <c r="D4" s="20">
        <f>+[1]DaneZrodlowe!$N$1</f>
        <v>2017</v>
      </c>
      <c r="E4" s="20">
        <f>+D4+1</f>
        <v>2018</v>
      </c>
      <c r="F4" s="20">
        <f t="shared" ref="F4:N4" si="0">+E4+1</f>
        <v>2019</v>
      </c>
      <c r="G4" s="20">
        <f t="shared" si="0"/>
        <v>2020</v>
      </c>
      <c r="H4" s="20">
        <f t="shared" si="0"/>
        <v>2021</v>
      </c>
      <c r="I4" s="20">
        <f t="shared" si="0"/>
        <v>2022</v>
      </c>
      <c r="J4" s="20">
        <f t="shared" si="0"/>
        <v>2023</v>
      </c>
      <c r="K4" s="20">
        <f t="shared" si="0"/>
        <v>2024</v>
      </c>
      <c r="L4" s="20">
        <f t="shared" si="0"/>
        <v>2025</v>
      </c>
      <c r="M4" s="20">
        <f t="shared" si="0"/>
        <v>2026</v>
      </c>
      <c r="N4" s="20">
        <f t="shared" si="0"/>
        <v>2027</v>
      </c>
    </row>
    <row r="5" spans="1:14">
      <c r="A5" s="3">
        <v>1</v>
      </c>
      <c r="B5" s="4" t="s">
        <v>2</v>
      </c>
      <c r="C5" s="21">
        <f>C6+C13</f>
        <v>34875312.82</v>
      </c>
      <c r="D5" s="22">
        <f>67355278</f>
        <v>67355278</v>
      </c>
      <c r="E5" s="22">
        <f>70171971</f>
        <v>70171971</v>
      </c>
      <c r="F5" s="22">
        <f>68574305</f>
        <v>68574305</v>
      </c>
      <c r="G5" s="22">
        <f>67400916</f>
        <v>67400916</v>
      </c>
      <c r="H5" s="22">
        <f>61662545</f>
        <v>61662545</v>
      </c>
      <c r="I5" s="22">
        <f>62271945</f>
        <v>62271945</v>
      </c>
      <c r="J5" s="22">
        <f>63100000</f>
        <v>63100000</v>
      </c>
      <c r="K5" s="22">
        <f>63509088</f>
        <v>63509088</v>
      </c>
      <c r="L5" s="22">
        <f>63624454</f>
        <v>63624454</v>
      </c>
      <c r="M5" s="22">
        <f>64258600</f>
        <v>64258600</v>
      </c>
      <c r="N5" s="22">
        <f>64899086</f>
        <v>64899086</v>
      </c>
    </row>
    <row r="6" spans="1:14">
      <c r="A6" s="5" t="s">
        <v>3</v>
      </c>
      <c r="B6" s="6" t="s">
        <v>4</v>
      </c>
      <c r="C6" s="23">
        <v>34251592.82</v>
      </c>
      <c r="D6" s="24">
        <f>61485481</f>
        <v>61485481</v>
      </c>
      <c r="E6" s="24">
        <f>63473096</f>
        <v>63473096</v>
      </c>
      <c r="F6" s="24">
        <f>62847448</f>
        <v>62847448</v>
      </c>
      <c r="G6" s="24">
        <f>63152146</f>
        <v>63152146</v>
      </c>
      <c r="H6" s="24">
        <f>61662545</f>
        <v>61662545</v>
      </c>
      <c r="I6" s="24">
        <f>62271945</f>
        <v>62271945</v>
      </c>
      <c r="J6" s="24">
        <f>63100000</f>
        <v>63100000</v>
      </c>
      <c r="K6" s="24">
        <f>63509088</f>
        <v>63509088</v>
      </c>
      <c r="L6" s="24">
        <f>63624454</f>
        <v>63624454</v>
      </c>
      <c r="M6" s="24">
        <f>64258600</f>
        <v>64258600</v>
      </c>
      <c r="N6" s="24">
        <f>64899086</f>
        <v>64899086</v>
      </c>
    </row>
    <row r="7" spans="1:14" ht="30" customHeight="1">
      <c r="A7" s="5" t="s">
        <v>5</v>
      </c>
      <c r="B7" s="7" t="s">
        <v>6</v>
      </c>
      <c r="C7" s="23">
        <v>3489632</v>
      </c>
      <c r="D7" s="24">
        <f>7646753</f>
        <v>7646753</v>
      </c>
      <c r="E7" s="24">
        <f>0</f>
        <v>0</v>
      </c>
      <c r="F7" s="24">
        <f>0</f>
        <v>0</v>
      </c>
      <c r="G7" s="24">
        <f>0</f>
        <v>0</v>
      </c>
      <c r="H7" s="24">
        <f>0</f>
        <v>0</v>
      </c>
      <c r="I7" s="24">
        <f>0</f>
        <v>0</v>
      </c>
      <c r="J7" s="24">
        <f>0</f>
        <v>0</v>
      </c>
      <c r="K7" s="24">
        <f>0</f>
        <v>0</v>
      </c>
      <c r="L7" s="24">
        <f>0</f>
        <v>0</v>
      </c>
      <c r="M7" s="24">
        <f>0</f>
        <v>0</v>
      </c>
      <c r="N7" s="24">
        <f>0</f>
        <v>0</v>
      </c>
    </row>
    <row r="8" spans="1:14" ht="27" customHeight="1">
      <c r="A8" s="5" t="s">
        <v>7</v>
      </c>
      <c r="B8" s="7" t="s">
        <v>8</v>
      </c>
      <c r="C8" s="23">
        <v>74585.41</v>
      </c>
      <c r="D8" s="24">
        <f>150000</f>
        <v>150000</v>
      </c>
      <c r="E8" s="24">
        <f>0</f>
        <v>0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24">
        <f>0</f>
        <v>0</v>
      </c>
      <c r="L8" s="24">
        <f>0</f>
        <v>0</v>
      </c>
      <c r="M8" s="24">
        <f>0</f>
        <v>0</v>
      </c>
      <c r="N8" s="24">
        <f>0</f>
        <v>0</v>
      </c>
    </row>
    <row r="9" spans="1:14">
      <c r="A9" s="5" t="s">
        <v>9</v>
      </c>
      <c r="B9" s="7" t="s">
        <v>10</v>
      </c>
      <c r="C9" s="23">
        <v>940675.52</v>
      </c>
      <c r="D9" s="24">
        <f>1311584</f>
        <v>1311584</v>
      </c>
      <c r="E9" s="24">
        <f>0</f>
        <v>0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24">
        <f>0</f>
        <v>0</v>
      </c>
      <c r="L9" s="24">
        <f>0</f>
        <v>0</v>
      </c>
      <c r="M9" s="24">
        <f>0</f>
        <v>0</v>
      </c>
      <c r="N9" s="24">
        <f>0</f>
        <v>0</v>
      </c>
    </row>
    <row r="10" spans="1:14">
      <c r="A10" s="5" t="s">
        <v>11</v>
      </c>
      <c r="B10" s="8" t="s">
        <v>12</v>
      </c>
      <c r="C10" s="23">
        <v>0</v>
      </c>
      <c r="D10" s="24">
        <f>0</f>
        <v>0</v>
      </c>
      <c r="E10" s="24">
        <f>0</f>
        <v>0</v>
      </c>
      <c r="F10" s="24">
        <f>0</f>
        <v>0</v>
      </c>
      <c r="G10" s="24">
        <f>0</f>
        <v>0</v>
      </c>
      <c r="H10" s="24">
        <f>0</f>
        <v>0</v>
      </c>
      <c r="I10" s="24">
        <f>0</f>
        <v>0</v>
      </c>
      <c r="J10" s="24">
        <f>0</f>
        <v>0</v>
      </c>
      <c r="K10" s="24">
        <f>0</f>
        <v>0</v>
      </c>
      <c r="L10" s="24">
        <f>0</f>
        <v>0</v>
      </c>
      <c r="M10" s="24">
        <f>0</f>
        <v>0</v>
      </c>
      <c r="N10" s="24">
        <f>0</f>
        <v>0</v>
      </c>
    </row>
    <row r="11" spans="1:14">
      <c r="A11" s="5" t="s">
        <v>13</v>
      </c>
      <c r="B11" s="7" t="s">
        <v>14</v>
      </c>
      <c r="C11" s="23">
        <v>19706242</v>
      </c>
      <c r="D11" s="24">
        <f>33817237</f>
        <v>33817237</v>
      </c>
      <c r="E11" s="24">
        <f>0</f>
        <v>0</v>
      </c>
      <c r="F11" s="24">
        <f>0</f>
        <v>0</v>
      </c>
      <c r="G11" s="24">
        <f>0</f>
        <v>0</v>
      </c>
      <c r="H11" s="24">
        <f>0</f>
        <v>0</v>
      </c>
      <c r="I11" s="24">
        <f>0</f>
        <v>0</v>
      </c>
      <c r="J11" s="24">
        <f>0</f>
        <v>0</v>
      </c>
      <c r="K11" s="24">
        <f>0</f>
        <v>0</v>
      </c>
      <c r="L11" s="24">
        <f>0</f>
        <v>0</v>
      </c>
      <c r="M11" s="24">
        <f>0</f>
        <v>0</v>
      </c>
      <c r="N11" s="24">
        <f>0</f>
        <v>0</v>
      </c>
    </row>
    <row r="12" spans="1:14" ht="24">
      <c r="A12" s="5" t="s">
        <v>15</v>
      </c>
      <c r="B12" s="7" t="s">
        <v>16</v>
      </c>
      <c r="C12" s="23">
        <v>6083606.6100000003</v>
      </c>
      <c r="D12" s="24">
        <v>11126865</v>
      </c>
      <c r="E12" s="24">
        <f>0</f>
        <v>0</v>
      </c>
      <c r="F12" s="24">
        <f>0</f>
        <v>0</v>
      </c>
      <c r="G12" s="24">
        <f>0</f>
        <v>0</v>
      </c>
      <c r="H12" s="24">
        <f>0</f>
        <v>0</v>
      </c>
      <c r="I12" s="24">
        <f>0</f>
        <v>0</v>
      </c>
      <c r="J12" s="24">
        <f>0</f>
        <v>0</v>
      </c>
      <c r="K12" s="24">
        <f>0</f>
        <v>0</v>
      </c>
      <c r="L12" s="24">
        <f>0</f>
        <v>0</v>
      </c>
      <c r="M12" s="24">
        <f>0</f>
        <v>0</v>
      </c>
      <c r="N12" s="24">
        <f>0</f>
        <v>0</v>
      </c>
    </row>
    <row r="13" spans="1:14">
      <c r="A13" s="5" t="s">
        <v>17</v>
      </c>
      <c r="B13" s="6" t="s">
        <v>18</v>
      </c>
      <c r="C13" s="23">
        <f>C14+C15</f>
        <v>623720</v>
      </c>
      <c r="D13" s="24">
        <f>5869797</f>
        <v>5869797</v>
      </c>
      <c r="E13" s="24">
        <f>6698875</f>
        <v>6698875</v>
      </c>
      <c r="F13" s="24">
        <f>5726857</f>
        <v>5726857</v>
      </c>
      <c r="G13" s="24">
        <f>4248770</f>
        <v>4248770</v>
      </c>
      <c r="H13" s="24">
        <f>0</f>
        <v>0</v>
      </c>
      <c r="I13" s="24">
        <f>0</f>
        <v>0</v>
      </c>
      <c r="J13" s="24">
        <f>0</f>
        <v>0</v>
      </c>
      <c r="K13" s="24">
        <f>0</f>
        <v>0</v>
      </c>
      <c r="L13" s="24">
        <f>0</f>
        <v>0</v>
      </c>
      <c r="M13" s="24">
        <f>0</f>
        <v>0</v>
      </c>
      <c r="N13" s="24">
        <f>0</f>
        <v>0</v>
      </c>
    </row>
    <row r="14" spans="1:14">
      <c r="A14" s="5" t="s">
        <v>19</v>
      </c>
      <c r="B14" s="7" t="s">
        <v>20</v>
      </c>
      <c r="C14" s="23">
        <v>22020</v>
      </c>
      <c r="D14" s="24">
        <f>35000</f>
        <v>35000</v>
      </c>
      <c r="E14" s="24">
        <f>0</f>
        <v>0</v>
      </c>
      <c r="F14" s="24">
        <f>0</f>
        <v>0</v>
      </c>
      <c r="G14" s="24">
        <f>0</f>
        <v>0</v>
      </c>
      <c r="H14" s="24">
        <f>0</f>
        <v>0</v>
      </c>
      <c r="I14" s="24">
        <f>0</f>
        <v>0</v>
      </c>
      <c r="J14" s="24">
        <f>0</f>
        <v>0</v>
      </c>
      <c r="K14" s="24">
        <f>0</f>
        <v>0</v>
      </c>
      <c r="L14" s="24">
        <f>0</f>
        <v>0</v>
      </c>
      <c r="M14" s="24">
        <f>0</f>
        <v>0</v>
      </c>
      <c r="N14" s="24">
        <f>0</f>
        <v>0</v>
      </c>
    </row>
    <row r="15" spans="1:14" ht="24">
      <c r="A15" s="5" t="s">
        <v>21</v>
      </c>
      <c r="B15" s="7" t="s">
        <v>22</v>
      </c>
      <c r="C15" s="23">
        <v>601700</v>
      </c>
      <c r="D15" s="24">
        <f>5834797</f>
        <v>5834797</v>
      </c>
      <c r="E15" s="24">
        <f>6698875</f>
        <v>6698875</v>
      </c>
      <c r="F15" s="24">
        <f>5726857</f>
        <v>5726857</v>
      </c>
      <c r="G15" s="24">
        <f>4248770</f>
        <v>4248770</v>
      </c>
      <c r="H15" s="24">
        <f>0</f>
        <v>0</v>
      </c>
      <c r="I15" s="24">
        <f>0</f>
        <v>0</v>
      </c>
      <c r="J15" s="24">
        <f>0</f>
        <v>0</v>
      </c>
      <c r="K15" s="24">
        <f>0</f>
        <v>0</v>
      </c>
      <c r="L15" s="24">
        <f>0</f>
        <v>0</v>
      </c>
      <c r="M15" s="24">
        <f>0</f>
        <v>0</v>
      </c>
      <c r="N15" s="24">
        <f>0</f>
        <v>0</v>
      </c>
    </row>
    <row r="16" spans="1:14">
      <c r="A16" s="3">
        <v>2</v>
      </c>
      <c r="B16" s="4" t="s">
        <v>23</v>
      </c>
      <c r="C16" s="21">
        <f>C17+C25</f>
        <v>32190033.030000001</v>
      </c>
      <c r="D16" s="22">
        <f>67902465</f>
        <v>67902465</v>
      </c>
      <c r="E16" s="22">
        <f>68236971</f>
        <v>68236971</v>
      </c>
      <c r="F16" s="22">
        <f>66639305</f>
        <v>66639305</v>
      </c>
      <c r="G16" s="22">
        <f>65330916</f>
        <v>65330916</v>
      </c>
      <c r="H16" s="22">
        <f>60940045</f>
        <v>60940045</v>
      </c>
      <c r="I16" s="22">
        <f>61549445</f>
        <v>61549445</v>
      </c>
      <c r="J16" s="22">
        <f>62164939</f>
        <v>62164939</v>
      </c>
      <c r="K16" s="22">
        <f>62786588</f>
        <v>62786588</v>
      </c>
      <c r="L16" s="22">
        <f>63414454</f>
        <v>63414454</v>
      </c>
      <c r="M16" s="22">
        <f>64048600</f>
        <v>64048600</v>
      </c>
      <c r="N16" s="22">
        <f>64689086</f>
        <v>64689086</v>
      </c>
    </row>
    <row r="17" spans="1:14">
      <c r="A17" s="5" t="s">
        <v>24</v>
      </c>
      <c r="B17" s="6" t="s">
        <v>25</v>
      </c>
      <c r="C17" s="23">
        <v>29578908.030000001</v>
      </c>
      <c r="D17" s="24">
        <f>58144821</f>
        <v>58144821</v>
      </c>
      <c r="E17" s="24">
        <f>57993731</f>
        <v>57993731</v>
      </c>
      <c r="F17" s="24">
        <f>58000000</f>
        <v>58000000</v>
      </c>
      <c r="G17" s="24">
        <f>59500000</f>
        <v>59500000</v>
      </c>
      <c r="H17" s="24">
        <f>60940045</f>
        <v>60940045</v>
      </c>
      <c r="I17" s="24">
        <f>61549445</f>
        <v>61549445</v>
      </c>
      <c r="J17" s="24">
        <f>62164939</f>
        <v>62164939</v>
      </c>
      <c r="K17" s="24">
        <f>62786588</f>
        <v>62786588</v>
      </c>
      <c r="L17" s="24">
        <f>63414454</f>
        <v>63414454</v>
      </c>
      <c r="M17" s="24">
        <f>64048600</f>
        <v>64048600</v>
      </c>
      <c r="N17" s="24">
        <f>64689086</f>
        <v>64689086</v>
      </c>
    </row>
    <row r="18" spans="1:14">
      <c r="A18" s="5" t="s">
        <v>26</v>
      </c>
      <c r="B18" s="7" t="s">
        <v>27</v>
      </c>
      <c r="C18" s="23">
        <v>0</v>
      </c>
      <c r="D18" s="24">
        <f>0</f>
        <v>0</v>
      </c>
      <c r="E18" s="24">
        <f>0</f>
        <v>0</v>
      </c>
      <c r="F18" s="24">
        <f>0</f>
        <v>0</v>
      </c>
      <c r="G18" s="24">
        <f>0</f>
        <v>0</v>
      </c>
      <c r="H18" s="24">
        <f>0</f>
        <v>0</v>
      </c>
      <c r="I18" s="24">
        <f>0</f>
        <v>0</v>
      </c>
      <c r="J18" s="24">
        <f>0</f>
        <v>0</v>
      </c>
      <c r="K18" s="24">
        <f>0</f>
        <v>0</v>
      </c>
      <c r="L18" s="24">
        <f>0</f>
        <v>0</v>
      </c>
      <c r="M18" s="24">
        <f>0</f>
        <v>0</v>
      </c>
      <c r="N18" s="24">
        <f>0</f>
        <v>0</v>
      </c>
    </row>
    <row r="19" spans="1:14" ht="39.75" customHeight="1">
      <c r="A19" s="5" t="s">
        <v>28</v>
      </c>
      <c r="B19" s="8" t="s">
        <v>29</v>
      </c>
      <c r="C19" s="23">
        <v>0</v>
      </c>
      <c r="D19" s="24">
        <f>0</f>
        <v>0</v>
      </c>
      <c r="E19" s="24">
        <f>0</f>
        <v>0</v>
      </c>
      <c r="F19" s="24">
        <f>0</f>
        <v>0</v>
      </c>
      <c r="G19" s="24">
        <f>0</f>
        <v>0</v>
      </c>
      <c r="H19" s="24">
        <f>0</f>
        <v>0</v>
      </c>
      <c r="I19" s="24">
        <f>0</f>
        <v>0</v>
      </c>
      <c r="J19" s="24">
        <f>0</f>
        <v>0</v>
      </c>
      <c r="K19" s="24">
        <f>0</f>
        <v>0</v>
      </c>
      <c r="L19" s="24">
        <f>0</f>
        <v>0</v>
      </c>
      <c r="M19" s="24">
        <f>0</f>
        <v>0</v>
      </c>
      <c r="N19" s="24">
        <f>0</f>
        <v>0</v>
      </c>
    </row>
    <row r="20" spans="1:14" ht="78" customHeight="1">
      <c r="A20" s="5" t="s">
        <v>30</v>
      </c>
      <c r="B20" s="7" t="s">
        <v>31</v>
      </c>
      <c r="C20" s="23">
        <v>0</v>
      </c>
      <c r="D20" s="24">
        <f>0</f>
        <v>0</v>
      </c>
      <c r="E20" s="24">
        <f>0</f>
        <v>0</v>
      </c>
      <c r="F20" s="24">
        <f>0</f>
        <v>0</v>
      </c>
      <c r="G20" s="24">
        <f>0</f>
        <v>0</v>
      </c>
      <c r="H20" s="24">
        <f>0</f>
        <v>0</v>
      </c>
      <c r="I20" s="24">
        <f>0</f>
        <v>0</v>
      </c>
      <c r="J20" s="24">
        <f>0</f>
        <v>0</v>
      </c>
      <c r="K20" s="24">
        <f>0</f>
        <v>0</v>
      </c>
      <c r="L20" s="24">
        <f>0</f>
        <v>0</v>
      </c>
      <c r="M20" s="24">
        <f>0</f>
        <v>0</v>
      </c>
      <c r="N20" s="24">
        <f>0</f>
        <v>0</v>
      </c>
    </row>
    <row r="21" spans="1:14">
      <c r="A21" s="5" t="s">
        <v>32</v>
      </c>
      <c r="B21" s="7" t="s">
        <v>33</v>
      </c>
      <c r="C21" s="23">
        <v>97057.86</v>
      </c>
      <c r="D21" s="24">
        <f>450000</f>
        <v>450000</v>
      </c>
      <c r="E21" s="24">
        <f>378400</f>
        <v>378400</v>
      </c>
      <c r="F21" s="24">
        <f>301000</f>
        <v>301000</v>
      </c>
      <c r="G21" s="24">
        <f>223600</f>
        <v>223600</v>
      </c>
      <c r="H21" s="24">
        <f>140800</f>
        <v>140800</v>
      </c>
      <c r="I21" s="24">
        <f>111900</f>
        <v>111900</v>
      </c>
      <c r="J21" s="24">
        <f>83000</f>
        <v>83000</v>
      </c>
      <c r="K21" s="24">
        <f>54100</f>
        <v>54100</v>
      </c>
      <c r="L21" s="24">
        <f>25200</f>
        <v>25200</v>
      </c>
      <c r="M21" s="24">
        <f>16800</f>
        <v>16800</v>
      </c>
      <c r="N21" s="24">
        <f>8400</f>
        <v>8400</v>
      </c>
    </row>
    <row r="22" spans="1:14" ht="24">
      <c r="A22" s="5" t="s">
        <v>34</v>
      </c>
      <c r="B22" s="8" t="s">
        <v>35</v>
      </c>
      <c r="C22" s="23">
        <v>97057.86</v>
      </c>
      <c r="D22" s="24">
        <f>450000</f>
        <v>450000</v>
      </c>
      <c r="E22" s="24">
        <f>378400</f>
        <v>378400</v>
      </c>
      <c r="F22" s="24">
        <f>301000</f>
        <v>301000</v>
      </c>
      <c r="G22" s="24">
        <f>223600</f>
        <v>223600</v>
      </c>
      <c r="H22" s="24">
        <f>140800</f>
        <v>140800</v>
      </c>
      <c r="I22" s="24">
        <f>111900</f>
        <v>111900</v>
      </c>
      <c r="J22" s="24">
        <f>83000</f>
        <v>83000</v>
      </c>
      <c r="K22" s="24">
        <f>54100</f>
        <v>54100</v>
      </c>
      <c r="L22" s="24">
        <f>25200</f>
        <v>25200</v>
      </c>
      <c r="M22" s="24">
        <f>16800</f>
        <v>16800</v>
      </c>
      <c r="N22" s="24">
        <f>8400</f>
        <v>8400</v>
      </c>
    </row>
    <row r="23" spans="1:14" ht="97.5" customHeight="1">
      <c r="A23" s="5" t="s">
        <v>36</v>
      </c>
      <c r="B23" s="9" t="s">
        <v>37</v>
      </c>
      <c r="C23" s="23">
        <v>0</v>
      </c>
      <c r="D23" s="24">
        <f>0</f>
        <v>0</v>
      </c>
      <c r="E23" s="24">
        <f>0</f>
        <v>0</v>
      </c>
      <c r="F23" s="24">
        <f>0</f>
        <v>0</v>
      </c>
      <c r="G23" s="24">
        <f>0</f>
        <v>0</v>
      </c>
      <c r="H23" s="24">
        <f>0</f>
        <v>0</v>
      </c>
      <c r="I23" s="24">
        <f>0</f>
        <v>0</v>
      </c>
      <c r="J23" s="24">
        <f>0</f>
        <v>0</v>
      </c>
      <c r="K23" s="24">
        <f>0</f>
        <v>0</v>
      </c>
      <c r="L23" s="24">
        <f>0</f>
        <v>0</v>
      </c>
      <c r="M23" s="24">
        <f>0</f>
        <v>0</v>
      </c>
      <c r="N23" s="24">
        <f>0</f>
        <v>0</v>
      </c>
    </row>
    <row r="24" spans="1:14" ht="60">
      <c r="A24" s="5" t="s">
        <v>38</v>
      </c>
      <c r="B24" s="9" t="s">
        <v>39</v>
      </c>
      <c r="C24" s="23">
        <v>0</v>
      </c>
      <c r="D24" s="24">
        <f>0</f>
        <v>0</v>
      </c>
      <c r="E24" s="24">
        <f>0</f>
        <v>0</v>
      </c>
      <c r="F24" s="24">
        <f>0</f>
        <v>0</v>
      </c>
      <c r="G24" s="24">
        <f>0</f>
        <v>0</v>
      </c>
      <c r="H24" s="24">
        <f>0</f>
        <v>0</v>
      </c>
      <c r="I24" s="24">
        <f>0</f>
        <v>0</v>
      </c>
      <c r="J24" s="24">
        <f>0</f>
        <v>0</v>
      </c>
      <c r="K24" s="24">
        <f>0</f>
        <v>0</v>
      </c>
      <c r="L24" s="24">
        <f>0</f>
        <v>0</v>
      </c>
      <c r="M24" s="24">
        <f>0</f>
        <v>0</v>
      </c>
      <c r="N24" s="24">
        <f>0</f>
        <v>0</v>
      </c>
    </row>
    <row r="25" spans="1:14">
      <c r="A25" s="5" t="s">
        <v>40</v>
      </c>
      <c r="B25" s="6" t="s">
        <v>41</v>
      </c>
      <c r="C25" s="23">
        <v>2611125</v>
      </c>
      <c r="D25" s="24">
        <f>9757644</f>
        <v>9757644</v>
      </c>
      <c r="E25" s="24">
        <f>10243240</f>
        <v>10243240</v>
      </c>
      <c r="F25" s="24">
        <f>8639305</f>
        <v>8639305</v>
      </c>
      <c r="G25" s="24">
        <f>5830916</f>
        <v>5830916</v>
      </c>
      <c r="H25" s="24">
        <f>0</f>
        <v>0</v>
      </c>
      <c r="I25" s="24">
        <f>0</f>
        <v>0</v>
      </c>
      <c r="J25" s="24">
        <f>0</f>
        <v>0</v>
      </c>
      <c r="K25" s="24">
        <f>0</f>
        <v>0</v>
      </c>
      <c r="L25" s="24">
        <f>0</f>
        <v>0</v>
      </c>
      <c r="M25" s="24">
        <f>0</f>
        <v>0</v>
      </c>
      <c r="N25" s="24">
        <f>0</f>
        <v>0</v>
      </c>
    </row>
    <row r="26" spans="1:14">
      <c r="A26" s="3">
        <v>3</v>
      </c>
      <c r="B26" s="4" t="s">
        <v>42</v>
      </c>
      <c r="C26" s="21">
        <f>C5-C16</f>
        <v>2685279.7899999991</v>
      </c>
      <c r="D26" s="22">
        <f>-547187</f>
        <v>-547187</v>
      </c>
      <c r="E26" s="22">
        <f>1935000</f>
        <v>1935000</v>
      </c>
      <c r="F26" s="22">
        <f>1935000</f>
        <v>1935000</v>
      </c>
      <c r="G26" s="22">
        <f>2070000</f>
        <v>2070000</v>
      </c>
      <c r="H26" s="22">
        <f>722500</f>
        <v>722500</v>
      </c>
      <c r="I26" s="22">
        <f>722500</f>
        <v>722500</v>
      </c>
      <c r="J26" s="22">
        <f>935061</f>
        <v>935061</v>
      </c>
      <c r="K26" s="22">
        <f>722500</f>
        <v>722500</v>
      </c>
      <c r="L26" s="22">
        <f>210000</f>
        <v>210000</v>
      </c>
      <c r="M26" s="22">
        <f>210000</f>
        <v>210000</v>
      </c>
      <c r="N26" s="22">
        <f>210000</f>
        <v>210000</v>
      </c>
    </row>
    <row r="27" spans="1:14">
      <c r="A27" s="3">
        <v>4</v>
      </c>
      <c r="B27" s="4" t="s">
        <v>43</v>
      </c>
      <c r="C27" s="21">
        <f>C28+C30+C32+C34</f>
        <v>0</v>
      </c>
      <c r="D27" s="22">
        <f>3878939</f>
        <v>3878939</v>
      </c>
      <c r="E27" s="22">
        <f>0</f>
        <v>0</v>
      </c>
      <c r="F27" s="22">
        <f>0</f>
        <v>0</v>
      </c>
      <c r="G27" s="22">
        <f>0</f>
        <v>0</v>
      </c>
      <c r="H27" s="22">
        <f>0</f>
        <v>0</v>
      </c>
      <c r="I27" s="22">
        <f>0</f>
        <v>0</v>
      </c>
      <c r="J27" s="22">
        <f>0</f>
        <v>0</v>
      </c>
      <c r="K27" s="22">
        <f>0</f>
        <v>0</v>
      </c>
      <c r="L27" s="22">
        <f>0</f>
        <v>0</v>
      </c>
      <c r="M27" s="22">
        <f>0</f>
        <v>0</v>
      </c>
      <c r="N27" s="22">
        <f>0</f>
        <v>0</v>
      </c>
    </row>
    <row r="28" spans="1:14">
      <c r="A28" s="5" t="s">
        <v>44</v>
      </c>
      <c r="B28" s="6" t="s">
        <v>45</v>
      </c>
      <c r="C28" s="23">
        <v>0</v>
      </c>
      <c r="D28" s="24">
        <f>0</f>
        <v>0</v>
      </c>
      <c r="E28" s="24">
        <f>0</f>
        <v>0</v>
      </c>
      <c r="F28" s="24">
        <f>0</f>
        <v>0</v>
      </c>
      <c r="G28" s="24">
        <f>0</f>
        <v>0</v>
      </c>
      <c r="H28" s="24">
        <f>0</f>
        <v>0</v>
      </c>
      <c r="I28" s="24">
        <f>0</f>
        <v>0</v>
      </c>
      <c r="J28" s="24">
        <f>0</f>
        <v>0</v>
      </c>
      <c r="K28" s="24">
        <f>0</f>
        <v>0</v>
      </c>
      <c r="L28" s="24">
        <f>0</f>
        <v>0</v>
      </c>
      <c r="M28" s="24">
        <f>0</f>
        <v>0</v>
      </c>
      <c r="N28" s="24">
        <f>0</f>
        <v>0</v>
      </c>
    </row>
    <row r="29" spans="1:14">
      <c r="A29" s="5" t="s">
        <v>46</v>
      </c>
      <c r="B29" s="7" t="s">
        <v>47</v>
      </c>
      <c r="C29" s="23">
        <v>0</v>
      </c>
      <c r="D29" s="24">
        <f>0</f>
        <v>0</v>
      </c>
      <c r="E29" s="24">
        <f>0</f>
        <v>0</v>
      </c>
      <c r="F29" s="24">
        <f>0</f>
        <v>0</v>
      </c>
      <c r="G29" s="24">
        <f>0</f>
        <v>0</v>
      </c>
      <c r="H29" s="24">
        <f>0</f>
        <v>0</v>
      </c>
      <c r="I29" s="24">
        <f>0</f>
        <v>0</v>
      </c>
      <c r="J29" s="24">
        <f>0</f>
        <v>0</v>
      </c>
      <c r="K29" s="24">
        <f>0</f>
        <v>0</v>
      </c>
      <c r="L29" s="24">
        <f>0</f>
        <v>0</v>
      </c>
      <c r="M29" s="24">
        <f>0</f>
        <v>0</v>
      </c>
      <c r="N29" s="24">
        <f>0</f>
        <v>0</v>
      </c>
    </row>
    <row r="30" spans="1:14" ht="24">
      <c r="A30" s="5" t="s">
        <v>48</v>
      </c>
      <c r="B30" s="6" t="s">
        <v>49</v>
      </c>
      <c r="C30" s="23">
        <v>0</v>
      </c>
      <c r="D30" s="24">
        <f>1778939</f>
        <v>1778939</v>
      </c>
      <c r="E30" s="24">
        <f>0</f>
        <v>0</v>
      </c>
      <c r="F30" s="24">
        <f>0</f>
        <v>0</v>
      </c>
      <c r="G30" s="24">
        <f>0</f>
        <v>0</v>
      </c>
      <c r="H30" s="24">
        <f>0</f>
        <v>0</v>
      </c>
      <c r="I30" s="24">
        <f>0</f>
        <v>0</v>
      </c>
      <c r="J30" s="24">
        <f>0</f>
        <v>0</v>
      </c>
      <c r="K30" s="24">
        <f>0</f>
        <v>0</v>
      </c>
      <c r="L30" s="24">
        <f>0</f>
        <v>0</v>
      </c>
      <c r="M30" s="24">
        <f>0</f>
        <v>0</v>
      </c>
      <c r="N30" s="24">
        <f>0</f>
        <v>0</v>
      </c>
    </row>
    <row r="31" spans="1:14">
      <c r="A31" s="5" t="s">
        <v>50</v>
      </c>
      <c r="B31" s="7" t="s">
        <v>47</v>
      </c>
      <c r="C31" s="23">
        <v>0</v>
      </c>
      <c r="D31" s="24">
        <f>547187</f>
        <v>547187</v>
      </c>
      <c r="E31" s="24">
        <f>0</f>
        <v>0</v>
      </c>
      <c r="F31" s="24">
        <f>0</f>
        <v>0</v>
      </c>
      <c r="G31" s="24">
        <f>0</f>
        <v>0</v>
      </c>
      <c r="H31" s="24">
        <f>0</f>
        <v>0</v>
      </c>
      <c r="I31" s="24">
        <f>0</f>
        <v>0</v>
      </c>
      <c r="J31" s="24">
        <f>0</f>
        <v>0</v>
      </c>
      <c r="K31" s="24">
        <f>0</f>
        <v>0</v>
      </c>
      <c r="L31" s="24">
        <f>0</f>
        <v>0</v>
      </c>
      <c r="M31" s="24">
        <f>0</f>
        <v>0</v>
      </c>
      <c r="N31" s="24">
        <f>0</f>
        <v>0</v>
      </c>
    </row>
    <row r="32" spans="1:14" ht="24">
      <c r="A32" s="5" t="s">
        <v>51</v>
      </c>
      <c r="B32" s="6" t="s">
        <v>52</v>
      </c>
      <c r="C32" s="23">
        <v>0</v>
      </c>
      <c r="D32" s="24">
        <f>2100000</f>
        <v>2100000</v>
      </c>
      <c r="E32" s="24">
        <f>0</f>
        <v>0</v>
      </c>
      <c r="F32" s="24">
        <f>0</f>
        <v>0</v>
      </c>
      <c r="G32" s="24">
        <f>0</f>
        <v>0</v>
      </c>
      <c r="H32" s="24">
        <f>0</f>
        <v>0</v>
      </c>
      <c r="I32" s="24">
        <f>0</f>
        <v>0</v>
      </c>
      <c r="J32" s="24">
        <f>0</f>
        <v>0</v>
      </c>
      <c r="K32" s="24">
        <f>0</f>
        <v>0</v>
      </c>
      <c r="L32" s="24">
        <f>0</f>
        <v>0</v>
      </c>
      <c r="M32" s="24">
        <f>0</f>
        <v>0</v>
      </c>
      <c r="N32" s="24">
        <f>0</f>
        <v>0</v>
      </c>
    </row>
    <row r="33" spans="1:14">
      <c r="A33" s="5" t="s">
        <v>53</v>
      </c>
      <c r="B33" s="7" t="s">
        <v>47</v>
      </c>
      <c r="C33" s="23">
        <v>0</v>
      </c>
      <c r="D33" s="24">
        <f>0</f>
        <v>0</v>
      </c>
      <c r="E33" s="24">
        <f>0</f>
        <v>0</v>
      </c>
      <c r="F33" s="24">
        <f>0</f>
        <v>0</v>
      </c>
      <c r="G33" s="24">
        <f>0</f>
        <v>0</v>
      </c>
      <c r="H33" s="24">
        <f>0</f>
        <v>0</v>
      </c>
      <c r="I33" s="24">
        <f>0</f>
        <v>0</v>
      </c>
      <c r="J33" s="24">
        <f>0</f>
        <v>0</v>
      </c>
      <c r="K33" s="24">
        <f>0</f>
        <v>0</v>
      </c>
      <c r="L33" s="24">
        <f>0</f>
        <v>0</v>
      </c>
      <c r="M33" s="24">
        <f>0</f>
        <v>0</v>
      </c>
      <c r="N33" s="24">
        <f>0</f>
        <v>0</v>
      </c>
    </row>
    <row r="34" spans="1:14" ht="24">
      <c r="A34" s="5" t="s">
        <v>54</v>
      </c>
      <c r="B34" s="6" t="s">
        <v>55</v>
      </c>
      <c r="C34" s="23">
        <v>0</v>
      </c>
      <c r="D34" s="24">
        <f>0</f>
        <v>0</v>
      </c>
      <c r="E34" s="24">
        <f>0</f>
        <v>0</v>
      </c>
      <c r="F34" s="24">
        <f>0</f>
        <v>0</v>
      </c>
      <c r="G34" s="24">
        <f>0</f>
        <v>0</v>
      </c>
      <c r="H34" s="24">
        <f>0</f>
        <v>0</v>
      </c>
      <c r="I34" s="24">
        <f>0</f>
        <v>0</v>
      </c>
      <c r="J34" s="24">
        <f>0</f>
        <v>0</v>
      </c>
      <c r="K34" s="24">
        <f>0</f>
        <v>0</v>
      </c>
      <c r="L34" s="24">
        <f>0</f>
        <v>0</v>
      </c>
      <c r="M34" s="24">
        <f>0</f>
        <v>0</v>
      </c>
      <c r="N34" s="24">
        <f>0</f>
        <v>0</v>
      </c>
    </row>
    <row r="35" spans="1:14">
      <c r="A35" s="5" t="s">
        <v>56</v>
      </c>
      <c r="B35" s="7" t="s">
        <v>47</v>
      </c>
      <c r="C35" s="23">
        <v>0</v>
      </c>
      <c r="D35" s="24">
        <f>0</f>
        <v>0</v>
      </c>
      <c r="E35" s="24">
        <f>0</f>
        <v>0</v>
      </c>
      <c r="F35" s="24">
        <f>0</f>
        <v>0</v>
      </c>
      <c r="G35" s="24">
        <f>0</f>
        <v>0</v>
      </c>
      <c r="H35" s="24">
        <f>0</f>
        <v>0</v>
      </c>
      <c r="I35" s="24">
        <f>0</f>
        <v>0</v>
      </c>
      <c r="J35" s="24">
        <f>0</f>
        <v>0</v>
      </c>
      <c r="K35" s="24">
        <f>0</f>
        <v>0</v>
      </c>
      <c r="L35" s="24">
        <f>0</f>
        <v>0</v>
      </c>
      <c r="M35" s="24">
        <f>0</f>
        <v>0</v>
      </c>
      <c r="N35" s="24">
        <f>0</f>
        <v>0</v>
      </c>
    </row>
    <row r="36" spans="1:14">
      <c r="A36" s="3">
        <v>5</v>
      </c>
      <c r="B36" s="4" t="s">
        <v>57</v>
      </c>
      <c r="C36" s="21">
        <f>C37+C42</f>
        <v>1020250</v>
      </c>
      <c r="D36" s="22">
        <f>3331752</f>
        <v>3331752</v>
      </c>
      <c r="E36" s="22">
        <f>1935000</f>
        <v>1935000</v>
      </c>
      <c r="F36" s="22">
        <f>1935000</f>
        <v>1935000</v>
      </c>
      <c r="G36" s="22">
        <f>2070000</f>
        <v>2070000</v>
      </c>
      <c r="H36" s="22">
        <f t="shared" ref="H36:K37" si="1">722500</f>
        <v>722500</v>
      </c>
      <c r="I36" s="22">
        <f t="shared" si="1"/>
        <v>722500</v>
      </c>
      <c r="J36" s="22">
        <f t="shared" si="1"/>
        <v>722500</v>
      </c>
      <c r="K36" s="22">
        <f t="shared" si="1"/>
        <v>722500</v>
      </c>
      <c r="L36" s="22">
        <f t="shared" ref="L36:N37" si="2">210000</f>
        <v>210000</v>
      </c>
      <c r="M36" s="22">
        <f t="shared" si="2"/>
        <v>210000</v>
      </c>
      <c r="N36" s="22">
        <f t="shared" si="2"/>
        <v>210000</v>
      </c>
    </row>
    <row r="37" spans="1:14" ht="24">
      <c r="A37" s="5" t="s">
        <v>58</v>
      </c>
      <c r="B37" s="6" t="s">
        <v>59</v>
      </c>
      <c r="C37" s="23">
        <v>1020250</v>
      </c>
      <c r="D37" s="24">
        <f>3331752</f>
        <v>3331752</v>
      </c>
      <c r="E37" s="24">
        <f>1935000</f>
        <v>1935000</v>
      </c>
      <c r="F37" s="24">
        <f>1935000</f>
        <v>1935000</v>
      </c>
      <c r="G37" s="24">
        <f>2070000</f>
        <v>2070000</v>
      </c>
      <c r="H37" s="24">
        <f t="shared" si="1"/>
        <v>722500</v>
      </c>
      <c r="I37" s="24">
        <f t="shared" si="1"/>
        <v>722500</v>
      </c>
      <c r="J37" s="24">
        <f t="shared" si="1"/>
        <v>722500</v>
      </c>
      <c r="K37" s="24">
        <f t="shared" si="1"/>
        <v>722500</v>
      </c>
      <c r="L37" s="24">
        <f t="shared" si="2"/>
        <v>210000</v>
      </c>
      <c r="M37" s="24">
        <f t="shared" si="2"/>
        <v>210000</v>
      </c>
      <c r="N37" s="24">
        <f t="shared" si="2"/>
        <v>210000</v>
      </c>
    </row>
    <row r="38" spans="1:14" ht="48">
      <c r="A38" s="5" t="s">
        <v>60</v>
      </c>
      <c r="B38" s="7" t="s">
        <v>61</v>
      </c>
      <c r="C38" s="23">
        <v>0</v>
      </c>
      <c r="D38" s="24">
        <f>1091252</f>
        <v>1091252</v>
      </c>
      <c r="E38" s="24">
        <f>0</f>
        <v>0</v>
      </c>
      <c r="F38" s="24">
        <f>0</f>
        <v>0</v>
      </c>
      <c r="G38" s="24">
        <f>0</f>
        <v>0</v>
      </c>
      <c r="H38" s="24">
        <f>0</f>
        <v>0</v>
      </c>
      <c r="I38" s="24">
        <f>0</f>
        <v>0</v>
      </c>
      <c r="J38" s="24">
        <f>0</f>
        <v>0</v>
      </c>
      <c r="K38" s="24">
        <f>0</f>
        <v>0</v>
      </c>
      <c r="L38" s="24">
        <f>0</f>
        <v>0</v>
      </c>
      <c r="M38" s="24">
        <f>0</f>
        <v>0</v>
      </c>
      <c r="N38" s="24">
        <f>0</f>
        <v>0</v>
      </c>
    </row>
    <row r="39" spans="1:14" ht="36">
      <c r="A39" s="5" t="s">
        <v>62</v>
      </c>
      <c r="B39" s="8" t="s">
        <v>63</v>
      </c>
      <c r="C39" s="23">
        <v>0</v>
      </c>
      <c r="D39" s="24">
        <f>1091252</f>
        <v>1091252</v>
      </c>
      <c r="E39" s="24">
        <f>0</f>
        <v>0</v>
      </c>
      <c r="F39" s="24">
        <f>0</f>
        <v>0</v>
      </c>
      <c r="G39" s="24">
        <f>0</f>
        <v>0</v>
      </c>
      <c r="H39" s="24">
        <f>0</f>
        <v>0</v>
      </c>
      <c r="I39" s="24">
        <f>0</f>
        <v>0</v>
      </c>
      <c r="J39" s="24">
        <f>0</f>
        <v>0</v>
      </c>
      <c r="K39" s="24">
        <f>0</f>
        <v>0</v>
      </c>
      <c r="L39" s="24">
        <f>0</f>
        <v>0</v>
      </c>
      <c r="M39" s="24">
        <f>0</f>
        <v>0</v>
      </c>
      <c r="N39" s="24">
        <f>0</f>
        <v>0</v>
      </c>
    </row>
    <row r="40" spans="1:14" ht="36">
      <c r="A40" s="5" t="s">
        <v>64</v>
      </c>
      <c r="B40" s="8" t="s">
        <v>65</v>
      </c>
      <c r="C40" s="23">
        <v>0</v>
      </c>
      <c r="D40" s="24">
        <f>0</f>
        <v>0</v>
      </c>
      <c r="E40" s="24">
        <f>0</f>
        <v>0</v>
      </c>
      <c r="F40" s="24">
        <f>0</f>
        <v>0</v>
      </c>
      <c r="G40" s="24">
        <f>0</f>
        <v>0</v>
      </c>
      <c r="H40" s="24">
        <f>0</f>
        <v>0</v>
      </c>
      <c r="I40" s="24">
        <f>0</f>
        <v>0</v>
      </c>
      <c r="J40" s="24">
        <f>0</f>
        <v>0</v>
      </c>
      <c r="K40" s="24">
        <f>0</f>
        <v>0</v>
      </c>
      <c r="L40" s="24">
        <f>0</f>
        <v>0</v>
      </c>
      <c r="M40" s="24">
        <f>0</f>
        <v>0</v>
      </c>
      <c r="N40" s="24">
        <f>0</f>
        <v>0</v>
      </c>
    </row>
    <row r="41" spans="1:14" ht="36">
      <c r="A41" s="5" t="s">
        <v>66</v>
      </c>
      <c r="B41" s="8" t="s">
        <v>67</v>
      </c>
      <c r="C41" s="23">
        <v>0</v>
      </c>
      <c r="D41" s="24">
        <f>0</f>
        <v>0</v>
      </c>
      <c r="E41" s="24">
        <f>0</f>
        <v>0</v>
      </c>
      <c r="F41" s="24">
        <f>0</f>
        <v>0</v>
      </c>
      <c r="G41" s="24">
        <f>0</f>
        <v>0</v>
      </c>
      <c r="H41" s="24">
        <f>0</f>
        <v>0</v>
      </c>
      <c r="I41" s="24">
        <f>0</f>
        <v>0</v>
      </c>
      <c r="J41" s="24">
        <f>0</f>
        <v>0</v>
      </c>
      <c r="K41" s="24">
        <f>0</f>
        <v>0</v>
      </c>
      <c r="L41" s="24">
        <f>0</f>
        <v>0</v>
      </c>
      <c r="M41" s="24">
        <f>0</f>
        <v>0</v>
      </c>
      <c r="N41" s="24">
        <f>0</f>
        <v>0</v>
      </c>
    </row>
    <row r="42" spans="1:14">
      <c r="A42" s="5" t="s">
        <v>68</v>
      </c>
      <c r="B42" s="6" t="s">
        <v>69</v>
      </c>
      <c r="C42" s="23">
        <v>0</v>
      </c>
      <c r="D42" s="24">
        <f>0</f>
        <v>0</v>
      </c>
      <c r="E42" s="24">
        <f>0</f>
        <v>0</v>
      </c>
      <c r="F42" s="24">
        <f>0</f>
        <v>0</v>
      </c>
      <c r="G42" s="24">
        <f>0</f>
        <v>0</v>
      </c>
      <c r="H42" s="24">
        <f>0</f>
        <v>0</v>
      </c>
      <c r="I42" s="24">
        <f>0</f>
        <v>0</v>
      </c>
      <c r="J42" s="24">
        <f>0</f>
        <v>0</v>
      </c>
      <c r="K42" s="24">
        <f>0</f>
        <v>0</v>
      </c>
      <c r="L42" s="24">
        <f>0</f>
        <v>0</v>
      </c>
      <c r="M42" s="24">
        <f>0</f>
        <v>0</v>
      </c>
      <c r="N42" s="24">
        <f>0</f>
        <v>0</v>
      </c>
    </row>
    <row r="43" spans="1:14">
      <c r="A43" s="3">
        <v>6</v>
      </c>
      <c r="B43" s="4" t="s">
        <v>70</v>
      </c>
      <c r="C43" s="21">
        <v>9671502</v>
      </c>
      <c r="D43" s="22">
        <f>9460000</f>
        <v>9460000</v>
      </c>
      <c r="E43" s="22">
        <f>7525000</f>
        <v>7525000</v>
      </c>
      <c r="F43" s="22">
        <f>5590000</f>
        <v>5590000</v>
      </c>
      <c r="G43" s="22">
        <f>3520000</f>
        <v>3520000</v>
      </c>
      <c r="H43" s="22">
        <f>2797500</f>
        <v>2797500</v>
      </c>
      <c r="I43" s="22">
        <f>2075000</f>
        <v>2075000</v>
      </c>
      <c r="J43" s="22">
        <f>1352500</f>
        <v>1352500</v>
      </c>
      <c r="K43" s="22">
        <f>630000</f>
        <v>630000</v>
      </c>
      <c r="L43" s="22">
        <f>420000</f>
        <v>420000</v>
      </c>
      <c r="M43" s="22">
        <f>210000</f>
        <v>210000</v>
      </c>
      <c r="N43" s="22">
        <f>0</f>
        <v>0</v>
      </c>
    </row>
    <row r="44" spans="1:14" ht="60">
      <c r="A44" s="3">
        <v>7</v>
      </c>
      <c r="B44" s="4" t="s">
        <v>71</v>
      </c>
      <c r="C44" s="21">
        <v>0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0</f>
        <v>0</v>
      </c>
      <c r="M44" s="22">
        <f>0</f>
        <v>0</v>
      </c>
      <c r="N44" s="22">
        <f>0</f>
        <v>0</v>
      </c>
    </row>
    <row r="45" spans="1:14" ht="24">
      <c r="A45" s="3">
        <v>8</v>
      </c>
      <c r="B45" s="4" t="s">
        <v>72</v>
      </c>
      <c r="C45" s="25" t="s">
        <v>73</v>
      </c>
      <c r="D45" s="26" t="s">
        <v>73</v>
      </c>
      <c r="E45" s="26" t="s">
        <v>73</v>
      </c>
      <c r="F45" s="26" t="s">
        <v>73</v>
      </c>
      <c r="G45" s="26" t="s">
        <v>73</v>
      </c>
      <c r="H45" s="26" t="s">
        <v>73</v>
      </c>
      <c r="I45" s="26" t="s">
        <v>73</v>
      </c>
      <c r="J45" s="26" t="s">
        <v>73</v>
      </c>
      <c r="K45" s="26" t="s">
        <v>73</v>
      </c>
      <c r="L45" s="26" t="s">
        <v>73</v>
      </c>
      <c r="M45" s="26" t="s">
        <v>73</v>
      </c>
      <c r="N45" s="26" t="s">
        <v>73</v>
      </c>
    </row>
    <row r="46" spans="1:14" ht="24">
      <c r="A46" s="5" t="s">
        <v>74</v>
      </c>
      <c r="B46" s="6" t="s">
        <v>75</v>
      </c>
      <c r="C46" s="23">
        <f>C6-C17</f>
        <v>4672684.7899999991</v>
      </c>
      <c r="D46" s="24">
        <f>3340660</f>
        <v>3340660</v>
      </c>
      <c r="E46" s="24">
        <f>5479365</f>
        <v>5479365</v>
      </c>
      <c r="F46" s="24">
        <f>4847448</f>
        <v>4847448</v>
      </c>
      <c r="G46" s="24">
        <f>3652146</f>
        <v>3652146</v>
      </c>
      <c r="H46" s="24">
        <f>722500</f>
        <v>722500</v>
      </c>
      <c r="I46" s="24">
        <f>722500</f>
        <v>722500</v>
      </c>
      <c r="J46" s="24">
        <f>935061</f>
        <v>935061</v>
      </c>
      <c r="K46" s="24">
        <f>722500</f>
        <v>722500</v>
      </c>
      <c r="L46" s="24">
        <f t="shared" ref="L46:N47" si="3">210000</f>
        <v>210000</v>
      </c>
      <c r="M46" s="24">
        <f t="shared" si="3"/>
        <v>210000</v>
      </c>
      <c r="N46" s="24">
        <f t="shared" si="3"/>
        <v>210000</v>
      </c>
    </row>
    <row r="47" spans="1:14" ht="37.5" customHeight="1">
      <c r="A47" s="5" t="s">
        <v>76</v>
      </c>
      <c r="B47" s="6" t="s">
        <v>77</v>
      </c>
      <c r="C47" s="23">
        <f>C46</f>
        <v>4672684.7899999991</v>
      </c>
      <c r="D47" s="24">
        <f>5119599</f>
        <v>5119599</v>
      </c>
      <c r="E47" s="24">
        <f>5479365</f>
        <v>5479365</v>
      </c>
      <c r="F47" s="24">
        <f>4847448</f>
        <v>4847448</v>
      </c>
      <c r="G47" s="24">
        <f>3652146</f>
        <v>3652146</v>
      </c>
      <c r="H47" s="24">
        <f>722500</f>
        <v>722500</v>
      </c>
      <c r="I47" s="24">
        <f>722500</f>
        <v>722500</v>
      </c>
      <c r="J47" s="24">
        <f>935061</f>
        <v>935061</v>
      </c>
      <c r="K47" s="24">
        <f>722500</f>
        <v>722500</v>
      </c>
      <c r="L47" s="24">
        <f t="shared" si="3"/>
        <v>210000</v>
      </c>
      <c r="M47" s="24">
        <f t="shared" si="3"/>
        <v>210000</v>
      </c>
      <c r="N47" s="24">
        <f t="shared" si="3"/>
        <v>210000</v>
      </c>
    </row>
    <row r="48" spans="1:14">
      <c r="A48" s="3">
        <v>9</v>
      </c>
      <c r="B48" s="4" t="s">
        <v>78</v>
      </c>
      <c r="C48" s="25" t="s">
        <v>73</v>
      </c>
      <c r="D48" s="27" t="s">
        <v>73</v>
      </c>
      <c r="E48" s="27" t="s">
        <v>73</v>
      </c>
      <c r="F48" s="27" t="s">
        <v>73</v>
      </c>
      <c r="G48" s="27" t="s">
        <v>73</v>
      </c>
      <c r="H48" s="27" t="s">
        <v>73</v>
      </c>
      <c r="I48" s="27" t="s">
        <v>73</v>
      </c>
      <c r="J48" s="27" t="s">
        <v>73</v>
      </c>
      <c r="K48" s="27" t="s">
        <v>73</v>
      </c>
      <c r="L48" s="27" t="s">
        <v>73</v>
      </c>
      <c r="M48" s="27" t="s">
        <v>73</v>
      </c>
      <c r="N48" s="27" t="s">
        <v>73</v>
      </c>
    </row>
    <row r="49" spans="1:14" ht="87" customHeight="1">
      <c r="A49" s="5" t="s">
        <v>79</v>
      </c>
      <c r="B49" s="6" t="s">
        <v>80</v>
      </c>
      <c r="C49" s="31" t="s">
        <v>73</v>
      </c>
      <c r="D49" s="28">
        <f>0.0561</f>
        <v>5.6099999999999997E-2</v>
      </c>
      <c r="E49" s="28">
        <f>0.033</f>
        <v>3.3000000000000002E-2</v>
      </c>
      <c r="F49" s="28">
        <f>0.0326</f>
        <v>3.2599999999999997E-2</v>
      </c>
      <c r="G49" s="28">
        <f>0.034</f>
        <v>3.4000000000000002E-2</v>
      </c>
      <c r="H49" s="28">
        <f>0.014</f>
        <v>1.4E-2</v>
      </c>
      <c r="I49" s="28">
        <f>0.0134</f>
        <v>1.34E-2</v>
      </c>
      <c r="J49" s="28">
        <f>0.0128</f>
        <v>1.2800000000000001E-2</v>
      </c>
      <c r="K49" s="28">
        <f>0.0122</f>
        <v>1.2200000000000001E-2</v>
      </c>
      <c r="L49" s="28">
        <f>0.0037</f>
        <v>3.7000000000000002E-3</v>
      </c>
      <c r="M49" s="28">
        <f>0.0035</f>
        <v>3.5000000000000001E-3</v>
      </c>
      <c r="N49" s="28">
        <f>0.0034</f>
        <v>3.3999999999999998E-3</v>
      </c>
    </row>
    <row r="50" spans="1:14" ht="87.75" customHeight="1">
      <c r="A50" s="5" t="s">
        <v>81</v>
      </c>
      <c r="B50" s="6" t="s">
        <v>82</v>
      </c>
      <c r="C50" s="31" t="s">
        <v>73</v>
      </c>
      <c r="D50" s="28">
        <f>0.0399</f>
        <v>3.9899999999999998E-2</v>
      </c>
      <c r="E50" s="28">
        <f>0.033</f>
        <v>3.3000000000000002E-2</v>
      </c>
      <c r="F50" s="28">
        <f>0.0326</f>
        <v>3.2599999999999997E-2</v>
      </c>
      <c r="G50" s="28">
        <f>0.034</f>
        <v>3.4000000000000002E-2</v>
      </c>
      <c r="H50" s="28">
        <f>0.014</f>
        <v>1.4E-2</v>
      </c>
      <c r="I50" s="28">
        <f>0.0134</f>
        <v>1.34E-2</v>
      </c>
      <c r="J50" s="28">
        <f>0.0128</f>
        <v>1.2800000000000001E-2</v>
      </c>
      <c r="K50" s="28">
        <f>0.0122</f>
        <v>1.2200000000000001E-2</v>
      </c>
      <c r="L50" s="28">
        <f>0.0037</f>
        <v>3.7000000000000002E-3</v>
      </c>
      <c r="M50" s="28">
        <f>0.0035</f>
        <v>3.5000000000000001E-3</v>
      </c>
      <c r="N50" s="28">
        <f>0.0034</f>
        <v>3.3999999999999998E-3</v>
      </c>
    </row>
    <row r="51" spans="1:14" ht="63.75" customHeight="1">
      <c r="A51" s="5" t="s">
        <v>83</v>
      </c>
      <c r="B51" s="6" t="s">
        <v>84</v>
      </c>
      <c r="C51" s="32">
        <v>0</v>
      </c>
      <c r="D51" s="29">
        <f>0</f>
        <v>0</v>
      </c>
      <c r="E51" s="29">
        <f>0</f>
        <v>0</v>
      </c>
      <c r="F51" s="29">
        <f>0</f>
        <v>0</v>
      </c>
      <c r="G51" s="29">
        <f>0</f>
        <v>0</v>
      </c>
      <c r="H51" s="29">
        <f>0</f>
        <v>0</v>
      </c>
      <c r="I51" s="29">
        <f>0</f>
        <v>0</v>
      </c>
      <c r="J51" s="29">
        <f>0</f>
        <v>0</v>
      </c>
      <c r="K51" s="29">
        <f>0</f>
        <v>0</v>
      </c>
      <c r="L51" s="29">
        <f>0</f>
        <v>0</v>
      </c>
      <c r="M51" s="29">
        <f>0</f>
        <v>0</v>
      </c>
      <c r="N51" s="29">
        <f>0</f>
        <v>0</v>
      </c>
    </row>
    <row r="52" spans="1:14" ht="89.25" customHeight="1">
      <c r="A52" s="5" t="s">
        <v>85</v>
      </c>
      <c r="B52" s="6" t="s">
        <v>86</v>
      </c>
      <c r="C52" s="31" t="s">
        <v>73</v>
      </c>
      <c r="D52" s="28">
        <f>0.0399</f>
        <v>3.9899999999999998E-2</v>
      </c>
      <c r="E52" s="28">
        <f>0.033</f>
        <v>3.3000000000000002E-2</v>
      </c>
      <c r="F52" s="28">
        <f>0.0326</f>
        <v>3.2599999999999997E-2</v>
      </c>
      <c r="G52" s="28">
        <f>0.034</f>
        <v>3.4000000000000002E-2</v>
      </c>
      <c r="H52" s="28">
        <f>0.014</f>
        <v>1.4E-2</v>
      </c>
      <c r="I52" s="28">
        <f>0.0134</f>
        <v>1.34E-2</v>
      </c>
      <c r="J52" s="28">
        <f>0.0128</f>
        <v>1.2800000000000001E-2</v>
      </c>
      <c r="K52" s="28">
        <f>0.0122</f>
        <v>1.2200000000000001E-2</v>
      </c>
      <c r="L52" s="28">
        <f>0.0037</f>
        <v>3.7000000000000002E-3</v>
      </c>
      <c r="M52" s="28">
        <f>0.0035</f>
        <v>3.5000000000000001E-3</v>
      </c>
      <c r="N52" s="28">
        <f>0.0034</f>
        <v>3.3999999999999998E-3</v>
      </c>
    </row>
    <row r="53" spans="1:14" ht="60">
      <c r="A53" s="10" t="s">
        <v>87</v>
      </c>
      <c r="B53" s="11" t="s">
        <v>88</v>
      </c>
      <c r="C53" s="31" t="s">
        <v>73</v>
      </c>
      <c r="D53" s="28">
        <f>0.0501</f>
        <v>5.0099999999999999E-2</v>
      </c>
      <c r="E53" s="28">
        <f>0.0781</f>
        <v>7.8100000000000003E-2</v>
      </c>
      <c r="F53" s="28">
        <f>0.0707</f>
        <v>7.0699999999999999E-2</v>
      </c>
      <c r="G53" s="28">
        <f>0.0542</f>
        <v>5.4199999999999998E-2</v>
      </c>
      <c r="H53" s="28">
        <f>0.0117</f>
        <v>1.17E-2</v>
      </c>
      <c r="I53" s="28">
        <f>0.0116</f>
        <v>1.1599999999999999E-2</v>
      </c>
      <c r="J53" s="28">
        <f>0.0148</f>
        <v>1.4800000000000001E-2</v>
      </c>
      <c r="K53" s="28">
        <f>0.0114</f>
        <v>1.14E-2</v>
      </c>
      <c r="L53" s="28">
        <f>0.0033</f>
        <v>3.3E-3</v>
      </c>
      <c r="M53" s="28">
        <f>0.0033</f>
        <v>3.3E-3</v>
      </c>
      <c r="N53" s="28">
        <f>0.0032</f>
        <v>3.2000000000000002E-3</v>
      </c>
    </row>
    <row r="54" spans="1:14" ht="69" customHeight="1">
      <c r="A54" s="5" t="s">
        <v>89</v>
      </c>
      <c r="B54" s="6" t="s">
        <v>90</v>
      </c>
      <c r="C54" s="25" t="s">
        <v>73</v>
      </c>
      <c r="D54" s="28">
        <f>0.0471</f>
        <v>4.7100000000000003E-2</v>
      </c>
      <c r="E54" s="28">
        <f>0.0473</f>
        <v>4.7300000000000002E-2</v>
      </c>
      <c r="F54" s="28">
        <f>0.0484</f>
        <v>4.8399999999999999E-2</v>
      </c>
      <c r="G54" s="28">
        <f>0.0663</f>
        <v>6.6299999999999998E-2</v>
      </c>
      <c r="H54" s="28">
        <f>0.0677</f>
        <v>6.7699999999999996E-2</v>
      </c>
      <c r="I54" s="28">
        <f>0.0455</f>
        <v>4.5499999999999999E-2</v>
      </c>
      <c r="J54" s="28">
        <f>0.0258</f>
        <v>2.58E-2</v>
      </c>
      <c r="K54" s="28">
        <f>0.0127</f>
        <v>1.2699999999999999E-2</v>
      </c>
      <c r="L54" s="28">
        <f>0.0126</f>
        <v>1.26E-2</v>
      </c>
      <c r="M54" s="28">
        <f>0.0098</f>
        <v>9.7999999999999997E-3</v>
      </c>
      <c r="N54" s="28">
        <f>0.006</f>
        <v>6.0000000000000001E-3</v>
      </c>
    </row>
    <row r="55" spans="1:14" ht="86.25" customHeight="1">
      <c r="A55" s="5" t="s">
        <v>91</v>
      </c>
      <c r="B55" s="7" t="s">
        <v>92</v>
      </c>
      <c r="C55" s="25" t="s">
        <v>73</v>
      </c>
      <c r="D55" s="28">
        <f>0.0573</f>
        <v>5.7299999999999997E-2</v>
      </c>
      <c r="E55" s="28">
        <f>0.0575</f>
        <v>5.7500000000000002E-2</v>
      </c>
      <c r="F55" s="28">
        <f>0.0585</f>
        <v>5.8500000000000003E-2</v>
      </c>
      <c r="G55" s="28">
        <f>0.0663</f>
        <v>6.6299999999999998E-2</v>
      </c>
      <c r="H55" s="28">
        <f>0.0677</f>
        <v>6.7699999999999996E-2</v>
      </c>
      <c r="I55" s="28">
        <f>0.0455</f>
        <v>4.5499999999999999E-2</v>
      </c>
      <c r="J55" s="28">
        <f>0.0258</f>
        <v>2.58E-2</v>
      </c>
      <c r="K55" s="28">
        <f>0.0127</f>
        <v>1.2699999999999999E-2</v>
      </c>
      <c r="L55" s="28">
        <f>0.0126</f>
        <v>1.26E-2</v>
      </c>
      <c r="M55" s="28">
        <f>0.0098</f>
        <v>9.7999999999999997E-3</v>
      </c>
      <c r="N55" s="28">
        <f>0.006</f>
        <v>6.0000000000000001E-3</v>
      </c>
    </row>
    <row r="56" spans="1:14" ht="96.75" customHeight="1">
      <c r="A56" s="5" t="s">
        <v>93</v>
      </c>
      <c r="B56" s="6" t="s">
        <v>94</v>
      </c>
      <c r="C56" s="25" t="s">
        <v>73</v>
      </c>
      <c r="D56" s="30" t="str">
        <f>IF(D52&lt;=D54,"Spełniona","Nie spełniona")</f>
        <v>Spełniona</v>
      </c>
      <c r="E56" s="30" t="str">
        <f t="shared" ref="E56:N56" si="4">IF(E52&lt;=E54,"Spełniona","Nie spełniona")</f>
        <v>Spełniona</v>
      </c>
      <c r="F56" s="30" t="str">
        <f t="shared" si="4"/>
        <v>Spełniona</v>
      </c>
      <c r="G56" s="30" t="str">
        <f t="shared" si="4"/>
        <v>Spełniona</v>
      </c>
      <c r="H56" s="30" t="str">
        <f t="shared" si="4"/>
        <v>Spełniona</v>
      </c>
      <c r="I56" s="30" t="str">
        <f t="shared" si="4"/>
        <v>Spełniona</v>
      </c>
      <c r="J56" s="30" t="str">
        <f t="shared" si="4"/>
        <v>Spełniona</v>
      </c>
      <c r="K56" s="30" t="str">
        <f t="shared" si="4"/>
        <v>Spełniona</v>
      </c>
      <c r="L56" s="30" t="str">
        <f t="shared" si="4"/>
        <v>Spełniona</v>
      </c>
      <c r="M56" s="30" t="str">
        <f t="shared" si="4"/>
        <v>Spełniona</v>
      </c>
      <c r="N56" s="30" t="str">
        <f t="shared" si="4"/>
        <v>Spełniona</v>
      </c>
    </row>
    <row r="57" spans="1:14" ht="96" customHeight="1">
      <c r="A57" s="5" t="s">
        <v>95</v>
      </c>
      <c r="B57" s="7" t="s">
        <v>96</v>
      </c>
      <c r="C57" s="25" t="s">
        <v>73</v>
      </c>
      <c r="D57" s="30" t="str">
        <f>IF(D52&lt;=D55,"Spełniona","Nie spełniona")</f>
        <v>Spełniona</v>
      </c>
      <c r="E57" s="30" t="str">
        <f t="shared" ref="E57:N57" si="5">IF(E52&lt;=E55,"Spełniona","Nie spełniona")</f>
        <v>Spełniona</v>
      </c>
      <c r="F57" s="30" t="str">
        <f t="shared" si="5"/>
        <v>Spełniona</v>
      </c>
      <c r="G57" s="30" t="str">
        <f t="shared" si="5"/>
        <v>Spełniona</v>
      </c>
      <c r="H57" s="30" t="str">
        <f t="shared" si="5"/>
        <v>Spełniona</v>
      </c>
      <c r="I57" s="30" t="str">
        <f t="shared" si="5"/>
        <v>Spełniona</v>
      </c>
      <c r="J57" s="30" t="str">
        <f t="shared" si="5"/>
        <v>Spełniona</v>
      </c>
      <c r="K57" s="30" t="str">
        <f t="shared" si="5"/>
        <v>Spełniona</v>
      </c>
      <c r="L57" s="30" t="str">
        <f t="shared" si="5"/>
        <v>Spełniona</v>
      </c>
      <c r="M57" s="30" t="str">
        <f t="shared" si="5"/>
        <v>Spełniona</v>
      </c>
      <c r="N57" s="30" t="str">
        <f t="shared" si="5"/>
        <v>Spełniona</v>
      </c>
    </row>
    <row r="58" spans="1:14" ht="24">
      <c r="A58" s="3">
        <v>10</v>
      </c>
      <c r="B58" s="4" t="s">
        <v>97</v>
      </c>
      <c r="C58" s="21">
        <v>0</v>
      </c>
      <c r="D58" s="22">
        <f>0</f>
        <v>0</v>
      </c>
      <c r="E58" s="22">
        <f>1935000</f>
        <v>1935000</v>
      </c>
      <c r="F58" s="22">
        <f>1935000</f>
        <v>1935000</v>
      </c>
      <c r="G58" s="22">
        <f>2070000</f>
        <v>2070000</v>
      </c>
      <c r="H58" s="22">
        <f>722500</f>
        <v>722500</v>
      </c>
      <c r="I58" s="22">
        <f>722500</f>
        <v>722500</v>
      </c>
      <c r="J58" s="22">
        <f>935061</f>
        <v>935061</v>
      </c>
      <c r="K58" s="22">
        <f>722500</f>
        <v>722500</v>
      </c>
      <c r="L58" s="22">
        <f t="shared" ref="L58:N59" si="6">210000</f>
        <v>210000</v>
      </c>
      <c r="M58" s="22">
        <f t="shared" si="6"/>
        <v>210000</v>
      </c>
      <c r="N58" s="22">
        <f t="shared" si="6"/>
        <v>210000</v>
      </c>
    </row>
    <row r="59" spans="1:14" ht="24">
      <c r="A59" s="5" t="s">
        <v>98</v>
      </c>
      <c r="B59" s="6" t="s">
        <v>99</v>
      </c>
      <c r="C59" s="23">
        <v>0</v>
      </c>
      <c r="D59" s="24">
        <f>0</f>
        <v>0</v>
      </c>
      <c r="E59" s="24">
        <f>1935000</f>
        <v>1935000</v>
      </c>
      <c r="F59" s="24">
        <f>1935000</f>
        <v>1935000</v>
      </c>
      <c r="G59" s="24">
        <f>2070000</f>
        <v>2070000</v>
      </c>
      <c r="H59" s="24">
        <f>722500</f>
        <v>722500</v>
      </c>
      <c r="I59" s="24">
        <f>722500</f>
        <v>722500</v>
      </c>
      <c r="J59" s="24">
        <f>722500</f>
        <v>722500</v>
      </c>
      <c r="K59" s="24">
        <f>722500</f>
        <v>722500</v>
      </c>
      <c r="L59" s="24">
        <f t="shared" si="6"/>
        <v>210000</v>
      </c>
      <c r="M59" s="24">
        <f t="shared" si="6"/>
        <v>210000</v>
      </c>
      <c r="N59" s="24">
        <f t="shared" si="6"/>
        <v>210000</v>
      </c>
    </row>
    <row r="60" spans="1:14" ht="24">
      <c r="A60" s="3">
        <v>11</v>
      </c>
      <c r="B60" s="4" t="s">
        <v>100</v>
      </c>
      <c r="C60" s="25" t="s">
        <v>73</v>
      </c>
      <c r="D60" s="26" t="s">
        <v>73</v>
      </c>
      <c r="E60" s="26" t="s">
        <v>73</v>
      </c>
      <c r="F60" s="26" t="s">
        <v>73</v>
      </c>
      <c r="G60" s="26" t="s">
        <v>73</v>
      </c>
      <c r="H60" s="26" t="s">
        <v>73</v>
      </c>
      <c r="I60" s="26" t="s">
        <v>73</v>
      </c>
      <c r="J60" s="26" t="s">
        <v>73</v>
      </c>
      <c r="K60" s="26" t="s">
        <v>73</v>
      </c>
      <c r="L60" s="26" t="s">
        <v>73</v>
      </c>
      <c r="M60" s="26" t="s">
        <v>73</v>
      </c>
      <c r="N60" s="26" t="s">
        <v>73</v>
      </c>
    </row>
    <row r="61" spans="1:14" ht="24">
      <c r="A61" s="5" t="s">
        <v>101</v>
      </c>
      <c r="B61" s="6" t="s">
        <v>102</v>
      </c>
      <c r="C61" s="23">
        <v>18906461.960000001</v>
      </c>
      <c r="D61" s="24">
        <v>35283398</v>
      </c>
      <c r="E61" s="24">
        <f>34990535</f>
        <v>34990535</v>
      </c>
      <c r="F61" s="24">
        <f>35340440</f>
        <v>35340440</v>
      </c>
      <c r="G61" s="24">
        <f>35500000</f>
        <v>35500000</v>
      </c>
      <c r="H61" s="24">
        <f>0</f>
        <v>0</v>
      </c>
      <c r="I61" s="24">
        <f>0</f>
        <v>0</v>
      </c>
      <c r="J61" s="24">
        <f>0</f>
        <v>0</v>
      </c>
      <c r="K61" s="24">
        <f>0</f>
        <v>0</v>
      </c>
      <c r="L61" s="24">
        <f>0</f>
        <v>0</v>
      </c>
      <c r="M61" s="24">
        <f>0</f>
        <v>0</v>
      </c>
      <c r="N61" s="24">
        <f>0</f>
        <v>0</v>
      </c>
    </row>
    <row r="62" spans="1:14" ht="24">
      <c r="A62" s="5" t="s">
        <v>103</v>
      </c>
      <c r="B62" s="6" t="s">
        <v>104</v>
      </c>
      <c r="C62" s="23">
        <v>3238334.99</v>
      </c>
      <c r="D62" s="24">
        <f>6370154</f>
        <v>6370154</v>
      </c>
      <c r="E62" s="24">
        <f>6440871</f>
        <v>6440871</v>
      </c>
      <c r="F62" s="24">
        <f>6505280</f>
        <v>6505280</v>
      </c>
      <c r="G62" s="24">
        <f>6600000</f>
        <v>6600000</v>
      </c>
      <c r="H62" s="24">
        <f>0</f>
        <v>0</v>
      </c>
      <c r="I62" s="24">
        <f>0</f>
        <v>0</v>
      </c>
      <c r="J62" s="24">
        <f>0</f>
        <v>0</v>
      </c>
      <c r="K62" s="24">
        <f>0</f>
        <v>0</v>
      </c>
      <c r="L62" s="24">
        <f>0</f>
        <v>0</v>
      </c>
      <c r="M62" s="24">
        <f>0</f>
        <v>0</v>
      </c>
      <c r="N62" s="24">
        <f>0</f>
        <v>0</v>
      </c>
    </row>
    <row r="63" spans="1:14" ht="24">
      <c r="A63" s="5" t="s">
        <v>105</v>
      </c>
      <c r="B63" s="6" t="s">
        <v>106</v>
      </c>
      <c r="C63" s="23">
        <f>C64+C65</f>
        <v>190585</v>
      </c>
      <c r="D63" s="24">
        <f>2207813</f>
        <v>2207813</v>
      </c>
      <c r="E63" s="24">
        <f>4792085</f>
        <v>4792085</v>
      </c>
      <c r="F63" s="24">
        <f>9095763</f>
        <v>9095763</v>
      </c>
      <c r="G63" s="24">
        <f>6303818</f>
        <v>6303818</v>
      </c>
      <c r="H63" s="24">
        <f>0</f>
        <v>0</v>
      </c>
      <c r="I63" s="24">
        <f>0</f>
        <v>0</v>
      </c>
      <c r="J63" s="24">
        <f>0</f>
        <v>0</v>
      </c>
      <c r="K63" s="24">
        <f>0</f>
        <v>0</v>
      </c>
      <c r="L63" s="24">
        <f>0</f>
        <v>0</v>
      </c>
      <c r="M63" s="24">
        <f>0</f>
        <v>0</v>
      </c>
      <c r="N63" s="24">
        <f>0</f>
        <v>0</v>
      </c>
    </row>
    <row r="64" spans="1:14">
      <c r="A64" s="5" t="s">
        <v>107</v>
      </c>
      <c r="B64" s="7" t="s">
        <v>108</v>
      </c>
      <c r="C64" s="23">
        <v>0</v>
      </c>
      <c r="D64" s="24">
        <f>254518</f>
        <v>254518</v>
      </c>
      <c r="E64" s="24">
        <f>848845</f>
        <v>848845</v>
      </c>
      <c r="F64" s="24">
        <f>456458</f>
        <v>456458</v>
      </c>
      <c r="G64" s="24">
        <f>472902</f>
        <v>472902</v>
      </c>
      <c r="H64" s="24">
        <f>0</f>
        <v>0</v>
      </c>
      <c r="I64" s="24">
        <f>0</f>
        <v>0</v>
      </c>
      <c r="J64" s="24">
        <f>0</f>
        <v>0</v>
      </c>
      <c r="K64" s="24">
        <f>0</f>
        <v>0</v>
      </c>
      <c r="L64" s="24">
        <f>0</f>
        <v>0</v>
      </c>
      <c r="M64" s="24">
        <f>0</f>
        <v>0</v>
      </c>
      <c r="N64" s="24">
        <f>0</f>
        <v>0</v>
      </c>
    </row>
    <row r="65" spans="1:14">
      <c r="A65" s="5" t="s">
        <v>109</v>
      </c>
      <c r="B65" s="7" t="s">
        <v>110</v>
      </c>
      <c r="C65" s="23">
        <v>190585</v>
      </c>
      <c r="D65" s="24">
        <f>1953295</f>
        <v>1953295</v>
      </c>
      <c r="E65" s="24">
        <f>3943240</f>
        <v>3943240</v>
      </c>
      <c r="F65" s="24">
        <f>8639305</f>
        <v>8639305</v>
      </c>
      <c r="G65" s="24">
        <f>5830916</f>
        <v>5830916</v>
      </c>
      <c r="H65" s="24">
        <f>0</f>
        <v>0</v>
      </c>
      <c r="I65" s="24">
        <f>0</f>
        <v>0</v>
      </c>
      <c r="J65" s="24">
        <f>0</f>
        <v>0</v>
      </c>
      <c r="K65" s="24">
        <f>0</f>
        <v>0</v>
      </c>
      <c r="L65" s="24">
        <f>0</f>
        <v>0</v>
      </c>
      <c r="M65" s="24">
        <f>0</f>
        <v>0</v>
      </c>
      <c r="N65" s="24">
        <f>0</f>
        <v>0</v>
      </c>
    </row>
    <row r="66" spans="1:14">
      <c r="A66" s="5" t="s">
        <v>111</v>
      </c>
      <c r="B66" s="6" t="s">
        <v>112</v>
      </c>
      <c r="C66" s="23">
        <v>0</v>
      </c>
      <c r="D66" s="24">
        <f>0</f>
        <v>0</v>
      </c>
      <c r="E66" s="24">
        <f>3943240</f>
        <v>3943240</v>
      </c>
      <c r="F66" s="24">
        <f>4139305</f>
        <v>4139305</v>
      </c>
      <c r="G66" s="24">
        <f>5830916</f>
        <v>5830916</v>
      </c>
      <c r="H66" s="24">
        <f>0</f>
        <v>0</v>
      </c>
      <c r="I66" s="24">
        <f>0</f>
        <v>0</v>
      </c>
      <c r="J66" s="24">
        <f>0</f>
        <v>0</v>
      </c>
      <c r="K66" s="24">
        <f>0</f>
        <v>0</v>
      </c>
      <c r="L66" s="24">
        <f>0</f>
        <v>0</v>
      </c>
      <c r="M66" s="24">
        <f>0</f>
        <v>0</v>
      </c>
      <c r="N66" s="24">
        <f>0</f>
        <v>0</v>
      </c>
    </row>
    <row r="67" spans="1:14">
      <c r="A67" s="5" t="s">
        <v>113</v>
      </c>
      <c r="B67" s="6" t="s">
        <v>114</v>
      </c>
      <c r="C67" s="23">
        <v>2611125</v>
      </c>
      <c r="D67" s="24">
        <f>9757644</f>
        <v>9757644</v>
      </c>
      <c r="E67" s="24">
        <f>6300000</f>
        <v>6300000</v>
      </c>
      <c r="F67" s="24">
        <f>4500000</f>
        <v>4500000</v>
      </c>
      <c r="G67" s="24">
        <f>0</f>
        <v>0</v>
      </c>
      <c r="H67" s="24">
        <f>0</f>
        <v>0</v>
      </c>
      <c r="I67" s="24">
        <f>0</f>
        <v>0</v>
      </c>
      <c r="J67" s="24">
        <f>0</f>
        <v>0</v>
      </c>
      <c r="K67" s="24">
        <f>0</f>
        <v>0</v>
      </c>
      <c r="L67" s="24">
        <f>0</f>
        <v>0</v>
      </c>
      <c r="M67" s="24">
        <f>0</f>
        <v>0</v>
      </c>
      <c r="N67" s="24">
        <f>0</f>
        <v>0</v>
      </c>
    </row>
    <row r="68" spans="1:14">
      <c r="A68" s="5" t="s">
        <v>115</v>
      </c>
      <c r="B68" s="6" t="s">
        <v>116</v>
      </c>
      <c r="C68" s="23">
        <v>0</v>
      </c>
      <c r="D68" s="24">
        <f>0</f>
        <v>0</v>
      </c>
      <c r="E68" s="24">
        <f>0</f>
        <v>0</v>
      </c>
      <c r="F68" s="24">
        <f>0</f>
        <v>0</v>
      </c>
      <c r="G68" s="24">
        <f>0</f>
        <v>0</v>
      </c>
      <c r="H68" s="24">
        <f>0</f>
        <v>0</v>
      </c>
      <c r="I68" s="24">
        <f>0</f>
        <v>0</v>
      </c>
      <c r="J68" s="24">
        <f>0</f>
        <v>0</v>
      </c>
      <c r="K68" s="24">
        <f>0</f>
        <v>0</v>
      </c>
      <c r="L68" s="24">
        <f>0</f>
        <v>0</v>
      </c>
      <c r="M68" s="24">
        <f>0</f>
        <v>0</v>
      </c>
      <c r="N68" s="24">
        <f>0</f>
        <v>0</v>
      </c>
    </row>
    <row r="69" spans="1:14" ht="36">
      <c r="A69" s="3">
        <v>12</v>
      </c>
      <c r="B69" s="4" t="s">
        <v>117</v>
      </c>
      <c r="C69" s="25" t="s">
        <v>73</v>
      </c>
      <c r="D69" s="26" t="s">
        <v>73</v>
      </c>
      <c r="E69" s="26" t="s">
        <v>73</v>
      </c>
      <c r="F69" s="26" t="s">
        <v>73</v>
      </c>
      <c r="G69" s="26" t="s">
        <v>73</v>
      </c>
      <c r="H69" s="26" t="s">
        <v>73</v>
      </c>
      <c r="I69" s="26" t="s">
        <v>73</v>
      </c>
      <c r="J69" s="26" t="s">
        <v>73</v>
      </c>
      <c r="K69" s="26" t="s">
        <v>73</v>
      </c>
      <c r="L69" s="26" t="s">
        <v>73</v>
      </c>
      <c r="M69" s="26" t="s">
        <v>73</v>
      </c>
      <c r="N69" s="26" t="s">
        <v>73</v>
      </c>
    </row>
    <row r="70" spans="1:14" ht="44.25" customHeight="1">
      <c r="A70" s="5" t="s">
        <v>118</v>
      </c>
      <c r="B70" s="6" t="s">
        <v>119</v>
      </c>
      <c r="C70" s="23">
        <v>181134.3</v>
      </c>
      <c r="D70" s="24">
        <f>216340</f>
        <v>216340</v>
      </c>
      <c r="E70" s="24">
        <f>721518</f>
        <v>721518</v>
      </c>
      <c r="F70" s="24">
        <f>387989</f>
        <v>387989</v>
      </c>
      <c r="G70" s="24">
        <f>401967</f>
        <v>401967</v>
      </c>
      <c r="H70" s="24">
        <f>0</f>
        <v>0</v>
      </c>
      <c r="I70" s="24">
        <f>0</f>
        <v>0</v>
      </c>
      <c r="J70" s="24">
        <f>0</f>
        <v>0</v>
      </c>
      <c r="K70" s="24">
        <f>0</f>
        <v>0</v>
      </c>
      <c r="L70" s="24">
        <f>0</f>
        <v>0</v>
      </c>
      <c r="M70" s="24">
        <f>0</f>
        <v>0</v>
      </c>
      <c r="N70" s="24">
        <f>0</f>
        <v>0</v>
      </c>
    </row>
    <row r="71" spans="1:14" ht="24">
      <c r="A71" s="5" t="s">
        <v>120</v>
      </c>
      <c r="B71" s="12" t="s">
        <v>121</v>
      </c>
      <c r="C71" s="23">
        <v>153964.14000000001</v>
      </c>
      <c r="D71" s="24">
        <f>216340</f>
        <v>216340</v>
      </c>
      <c r="E71" s="24">
        <f>721518</f>
        <v>721518</v>
      </c>
      <c r="F71" s="24">
        <f>387989</f>
        <v>387989</v>
      </c>
      <c r="G71" s="24">
        <f>401967</f>
        <v>401967</v>
      </c>
      <c r="H71" s="24">
        <f>0</f>
        <v>0</v>
      </c>
      <c r="I71" s="24">
        <f>0</f>
        <v>0</v>
      </c>
      <c r="J71" s="24">
        <f>0</f>
        <v>0</v>
      </c>
      <c r="K71" s="24">
        <f>0</f>
        <v>0</v>
      </c>
      <c r="L71" s="24">
        <f>0</f>
        <v>0</v>
      </c>
      <c r="M71" s="24">
        <f>0</f>
        <v>0</v>
      </c>
      <c r="N71" s="24">
        <f>0</f>
        <v>0</v>
      </c>
    </row>
    <row r="72" spans="1:14" ht="51" customHeight="1">
      <c r="A72" s="5" t="s">
        <v>122</v>
      </c>
      <c r="B72" s="13" t="s">
        <v>123</v>
      </c>
      <c r="C72" s="23">
        <v>0</v>
      </c>
      <c r="D72" s="24">
        <f>0</f>
        <v>0</v>
      </c>
      <c r="E72" s="24">
        <f>0</f>
        <v>0</v>
      </c>
      <c r="F72" s="24">
        <f>0</f>
        <v>0</v>
      </c>
      <c r="G72" s="24">
        <f>0</f>
        <v>0</v>
      </c>
      <c r="H72" s="24">
        <f>0</f>
        <v>0</v>
      </c>
      <c r="I72" s="24">
        <f>0</f>
        <v>0</v>
      </c>
      <c r="J72" s="24">
        <f>0</f>
        <v>0</v>
      </c>
      <c r="K72" s="24">
        <f>0</f>
        <v>0</v>
      </c>
      <c r="L72" s="24">
        <f>0</f>
        <v>0</v>
      </c>
      <c r="M72" s="24">
        <f>0</f>
        <v>0</v>
      </c>
      <c r="N72" s="24">
        <f>0</f>
        <v>0</v>
      </c>
    </row>
    <row r="73" spans="1:14" ht="48">
      <c r="A73" s="5" t="s">
        <v>124</v>
      </c>
      <c r="B73" s="6" t="s">
        <v>125</v>
      </c>
      <c r="C73" s="23">
        <v>0</v>
      </c>
      <c r="D73" s="24">
        <f>3062721</f>
        <v>3062721</v>
      </c>
      <c r="E73" s="24">
        <f>2127874</f>
        <v>2127874</v>
      </c>
      <c r="F73" s="24">
        <f>2351856</f>
        <v>2351856</v>
      </c>
      <c r="G73" s="24">
        <f>873769</f>
        <v>873769</v>
      </c>
      <c r="H73" s="24">
        <f>0</f>
        <v>0</v>
      </c>
      <c r="I73" s="24">
        <f>0</f>
        <v>0</v>
      </c>
      <c r="J73" s="24">
        <f>0</f>
        <v>0</v>
      </c>
      <c r="K73" s="24">
        <f>0</f>
        <v>0</v>
      </c>
      <c r="L73" s="24">
        <f>0</f>
        <v>0</v>
      </c>
      <c r="M73" s="24">
        <f>0</f>
        <v>0</v>
      </c>
      <c r="N73" s="24">
        <f>0</f>
        <v>0</v>
      </c>
    </row>
    <row r="74" spans="1:14" ht="24">
      <c r="A74" s="5" t="s">
        <v>126</v>
      </c>
      <c r="B74" s="12" t="s">
        <v>121</v>
      </c>
      <c r="C74" s="23">
        <v>0</v>
      </c>
      <c r="D74" s="24">
        <f>3062721</f>
        <v>3062721</v>
      </c>
      <c r="E74" s="24">
        <f>2127874</f>
        <v>2127874</v>
      </c>
      <c r="F74" s="24">
        <f>2351856</f>
        <v>2351856</v>
      </c>
      <c r="G74" s="24">
        <f>873769</f>
        <v>873769</v>
      </c>
      <c r="H74" s="24">
        <f>0</f>
        <v>0</v>
      </c>
      <c r="I74" s="24">
        <f>0</f>
        <v>0</v>
      </c>
      <c r="J74" s="24">
        <f>0</f>
        <v>0</v>
      </c>
      <c r="K74" s="24">
        <f>0</f>
        <v>0</v>
      </c>
      <c r="L74" s="24">
        <f>0</f>
        <v>0</v>
      </c>
      <c r="M74" s="24">
        <f>0</f>
        <v>0</v>
      </c>
      <c r="N74" s="24">
        <f>0</f>
        <v>0</v>
      </c>
    </row>
    <row r="75" spans="1:14" ht="49.5" customHeight="1">
      <c r="A75" s="5" t="s">
        <v>127</v>
      </c>
      <c r="B75" s="13" t="s">
        <v>128</v>
      </c>
      <c r="C75" s="23">
        <v>0</v>
      </c>
      <c r="D75" s="24">
        <f>0</f>
        <v>0</v>
      </c>
      <c r="E75" s="24">
        <f>0</f>
        <v>0</v>
      </c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  <c r="M75" s="24">
        <f>0</f>
        <v>0</v>
      </c>
      <c r="N75" s="24">
        <f>0</f>
        <v>0</v>
      </c>
    </row>
    <row r="76" spans="1:14" ht="42.75" customHeight="1">
      <c r="A76" s="5" t="s">
        <v>129</v>
      </c>
      <c r="B76" s="6" t="s">
        <v>130</v>
      </c>
      <c r="C76" s="23">
        <v>0</v>
      </c>
      <c r="D76" s="24">
        <f>254518</f>
        <v>254518</v>
      </c>
      <c r="E76" s="24">
        <f>848845</f>
        <v>848845</v>
      </c>
      <c r="F76" s="24">
        <f>456458</f>
        <v>456458</v>
      </c>
      <c r="G76" s="24">
        <f>472902</f>
        <v>472902</v>
      </c>
      <c r="H76" s="24">
        <f>0</f>
        <v>0</v>
      </c>
      <c r="I76" s="24">
        <f>0</f>
        <v>0</v>
      </c>
      <c r="J76" s="24">
        <f>0</f>
        <v>0</v>
      </c>
      <c r="K76" s="24">
        <f>0</f>
        <v>0</v>
      </c>
      <c r="L76" s="24">
        <f>0</f>
        <v>0</v>
      </c>
      <c r="M76" s="24">
        <f>0</f>
        <v>0</v>
      </c>
      <c r="N76" s="24">
        <f>0</f>
        <v>0</v>
      </c>
    </row>
    <row r="77" spans="1:14" ht="28.5" customHeight="1">
      <c r="A77" s="5" t="s">
        <v>131</v>
      </c>
      <c r="B77" s="12" t="s">
        <v>132</v>
      </c>
      <c r="C77" s="23">
        <v>0</v>
      </c>
      <c r="D77" s="24">
        <f>216340</f>
        <v>216340</v>
      </c>
      <c r="E77" s="24">
        <f>721518</f>
        <v>721518</v>
      </c>
      <c r="F77" s="24">
        <f>387989</f>
        <v>387989</v>
      </c>
      <c r="G77" s="24">
        <f>401967</f>
        <v>401967</v>
      </c>
      <c r="H77" s="24">
        <f>0</f>
        <v>0</v>
      </c>
      <c r="I77" s="24">
        <f>0</f>
        <v>0</v>
      </c>
      <c r="J77" s="24">
        <f>0</f>
        <v>0</v>
      </c>
      <c r="K77" s="24">
        <f>0</f>
        <v>0</v>
      </c>
      <c r="L77" s="24">
        <f>0</f>
        <v>0</v>
      </c>
      <c r="M77" s="24">
        <f>0</f>
        <v>0</v>
      </c>
      <c r="N77" s="24">
        <f>0</f>
        <v>0</v>
      </c>
    </row>
    <row r="78" spans="1:14" ht="60">
      <c r="A78" s="5" t="s">
        <v>133</v>
      </c>
      <c r="B78" s="7" t="s">
        <v>134</v>
      </c>
      <c r="C78" s="23">
        <v>0</v>
      </c>
      <c r="D78" s="24">
        <f>0</f>
        <v>0</v>
      </c>
      <c r="E78" s="24">
        <f>0</f>
        <v>0</v>
      </c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  <c r="M78" s="24">
        <f>0</f>
        <v>0</v>
      </c>
      <c r="N78" s="24">
        <f>0</f>
        <v>0</v>
      </c>
    </row>
    <row r="79" spans="1:14" ht="48">
      <c r="A79" s="5" t="s">
        <v>135</v>
      </c>
      <c r="B79" s="6" t="s">
        <v>136</v>
      </c>
      <c r="C79" s="23">
        <v>154794.85</v>
      </c>
      <c r="D79" s="24">
        <f>1971469</f>
        <v>1971469</v>
      </c>
      <c r="E79" s="24">
        <f>3943240</f>
        <v>3943240</v>
      </c>
      <c r="F79" s="24">
        <f>4139305</f>
        <v>4139305</v>
      </c>
      <c r="G79" s="24">
        <f>1330916</f>
        <v>1330916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  <c r="M79" s="24">
        <f>0</f>
        <v>0</v>
      </c>
      <c r="N79" s="24">
        <f>0</f>
        <v>0</v>
      </c>
    </row>
    <row r="80" spans="1:14" ht="24">
      <c r="A80" s="5" t="s">
        <v>137</v>
      </c>
      <c r="B80" s="12" t="s">
        <v>138</v>
      </c>
      <c r="C80" s="23">
        <v>154794.85</v>
      </c>
      <c r="D80" s="24">
        <f>1971469</f>
        <v>1971469</v>
      </c>
      <c r="E80" s="24">
        <f>2127874</f>
        <v>2127874</v>
      </c>
      <c r="F80" s="24">
        <f>2351856</f>
        <v>2351856</v>
      </c>
      <c r="G80" s="24">
        <f>873769</f>
        <v>873769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  <c r="M80" s="24">
        <f>0</f>
        <v>0</v>
      </c>
      <c r="N80" s="24">
        <f>0</f>
        <v>0</v>
      </c>
    </row>
    <row r="81" spans="1:14" ht="60" customHeight="1">
      <c r="A81" s="5" t="s">
        <v>139</v>
      </c>
      <c r="B81" s="7" t="s">
        <v>140</v>
      </c>
      <c r="C81" s="23">
        <v>0</v>
      </c>
      <c r="D81" s="24">
        <f>0</f>
        <v>0</v>
      </c>
      <c r="E81" s="24">
        <f>0</f>
        <v>0</v>
      </c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  <c r="M81" s="24">
        <f>0</f>
        <v>0</v>
      </c>
      <c r="N81" s="24">
        <f>0</f>
        <v>0</v>
      </c>
    </row>
    <row r="82" spans="1:14" ht="67.5" customHeight="1">
      <c r="A82" s="5" t="s">
        <v>141</v>
      </c>
      <c r="B82" s="6" t="s">
        <v>142</v>
      </c>
      <c r="C82" s="23">
        <v>35790.15</v>
      </c>
      <c r="D82" s="24">
        <f>1636335</f>
        <v>1636335</v>
      </c>
      <c r="E82" s="24">
        <f>1942693</f>
        <v>1942693</v>
      </c>
      <c r="F82" s="24">
        <f>1855918</f>
        <v>1855918</v>
      </c>
      <c r="G82" s="24">
        <f>528082</f>
        <v>528082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  <c r="M82" s="24">
        <f>0</f>
        <v>0</v>
      </c>
      <c r="N82" s="24">
        <f>0</f>
        <v>0</v>
      </c>
    </row>
    <row r="83" spans="1:14" ht="24">
      <c r="A83" s="5" t="s">
        <v>143</v>
      </c>
      <c r="B83" s="7" t="s">
        <v>144</v>
      </c>
      <c r="C83" s="23">
        <v>0</v>
      </c>
      <c r="D83" s="24">
        <f>0</f>
        <v>0</v>
      </c>
      <c r="E83" s="24">
        <f>0</f>
        <v>0</v>
      </c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  <c r="M83" s="24">
        <f>0</f>
        <v>0</v>
      </c>
      <c r="N83" s="24">
        <f>0</f>
        <v>0</v>
      </c>
    </row>
    <row r="84" spans="1:14" ht="62.25" customHeight="1">
      <c r="A84" s="5" t="s">
        <v>145</v>
      </c>
      <c r="B84" s="6" t="s">
        <v>146</v>
      </c>
      <c r="C84" s="23">
        <v>0</v>
      </c>
      <c r="D84" s="24">
        <f>0</f>
        <v>0</v>
      </c>
      <c r="E84" s="24">
        <f>0</f>
        <v>0</v>
      </c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  <c r="M84" s="24">
        <f>0</f>
        <v>0</v>
      </c>
      <c r="N84" s="24">
        <f>0</f>
        <v>0</v>
      </c>
    </row>
    <row r="85" spans="1:14" ht="24">
      <c r="A85" s="5" t="s">
        <v>147</v>
      </c>
      <c r="B85" s="7" t="s">
        <v>144</v>
      </c>
      <c r="C85" s="23">
        <v>0</v>
      </c>
      <c r="D85" s="24">
        <f>0</f>
        <v>0</v>
      </c>
      <c r="E85" s="24">
        <f>0</f>
        <v>0</v>
      </c>
      <c r="F85" s="24">
        <f>0</f>
        <v>0</v>
      </c>
      <c r="G85" s="24">
        <f>0</f>
        <v>0</v>
      </c>
      <c r="H85" s="24">
        <f>0</f>
        <v>0</v>
      </c>
      <c r="I85" s="24">
        <f>0</f>
        <v>0</v>
      </c>
      <c r="J85" s="24">
        <f>0</f>
        <v>0</v>
      </c>
      <c r="K85" s="24">
        <f>0</f>
        <v>0</v>
      </c>
      <c r="L85" s="24">
        <f>0</f>
        <v>0</v>
      </c>
      <c r="M85" s="24">
        <f>0</f>
        <v>0</v>
      </c>
      <c r="N85" s="24">
        <f>0</f>
        <v>0</v>
      </c>
    </row>
    <row r="86" spans="1:14" ht="79.5" customHeight="1">
      <c r="A86" s="5" t="s">
        <v>148</v>
      </c>
      <c r="B86" s="6" t="s">
        <v>149</v>
      </c>
      <c r="C86" s="23">
        <v>0</v>
      </c>
      <c r="D86" s="24">
        <f>0</f>
        <v>0</v>
      </c>
      <c r="E86" s="24">
        <f>0</f>
        <v>0</v>
      </c>
      <c r="F86" s="24">
        <f>0</f>
        <v>0</v>
      </c>
      <c r="G86" s="24">
        <f>0</f>
        <v>0</v>
      </c>
      <c r="H86" s="24">
        <f>0</f>
        <v>0</v>
      </c>
      <c r="I86" s="24">
        <f>0</f>
        <v>0</v>
      </c>
      <c r="J86" s="24">
        <f>0</f>
        <v>0</v>
      </c>
      <c r="K86" s="24">
        <f>0</f>
        <v>0</v>
      </c>
      <c r="L86" s="24">
        <f>0</f>
        <v>0</v>
      </c>
      <c r="M86" s="24">
        <f>0</f>
        <v>0</v>
      </c>
      <c r="N86" s="24">
        <f>0</f>
        <v>0</v>
      </c>
    </row>
    <row r="87" spans="1:14" ht="25.5" customHeight="1">
      <c r="A87" s="5" t="s">
        <v>150</v>
      </c>
      <c r="B87" s="7" t="s">
        <v>144</v>
      </c>
      <c r="C87" s="23">
        <v>0</v>
      </c>
      <c r="D87" s="24">
        <f>0</f>
        <v>0</v>
      </c>
      <c r="E87" s="24">
        <f>0</f>
        <v>0</v>
      </c>
      <c r="F87" s="24">
        <f>0</f>
        <v>0</v>
      </c>
      <c r="G87" s="24">
        <f>0</f>
        <v>0</v>
      </c>
      <c r="H87" s="24">
        <f>0</f>
        <v>0</v>
      </c>
      <c r="I87" s="24">
        <f>0</f>
        <v>0</v>
      </c>
      <c r="J87" s="24">
        <f>0</f>
        <v>0</v>
      </c>
      <c r="K87" s="24">
        <f>0</f>
        <v>0</v>
      </c>
      <c r="L87" s="24">
        <f>0</f>
        <v>0</v>
      </c>
      <c r="M87" s="24">
        <f>0</f>
        <v>0</v>
      </c>
      <c r="N87" s="24">
        <f>0</f>
        <v>0</v>
      </c>
    </row>
    <row r="88" spans="1:14" ht="87.75" customHeight="1">
      <c r="A88" s="5" t="s">
        <v>151</v>
      </c>
      <c r="B88" s="6" t="s">
        <v>152</v>
      </c>
      <c r="C88" s="23">
        <v>0</v>
      </c>
      <c r="D88" s="24">
        <f>0</f>
        <v>0</v>
      </c>
      <c r="E88" s="24">
        <f>0</f>
        <v>0</v>
      </c>
      <c r="F88" s="24">
        <f>0</f>
        <v>0</v>
      </c>
      <c r="G88" s="24">
        <f>0</f>
        <v>0</v>
      </c>
      <c r="H88" s="24">
        <f>0</f>
        <v>0</v>
      </c>
      <c r="I88" s="24">
        <f>0</f>
        <v>0</v>
      </c>
      <c r="J88" s="24">
        <f>0</f>
        <v>0</v>
      </c>
      <c r="K88" s="24">
        <f>0</f>
        <v>0</v>
      </c>
      <c r="L88" s="24">
        <f>0</f>
        <v>0</v>
      </c>
      <c r="M88" s="24">
        <f>0</f>
        <v>0</v>
      </c>
      <c r="N88" s="24">
        <f>0</f>
        <v>0</v>
      </c>
    </row>
    <row r="89" spans="1:14" ht="28.5" customHeight="1">
      <c r="A89" s="5" t="s">
        <v>153</v>
      </c>
      <c r="B89" s="7" t="s">
        <v>144</v>
      </c>
      <c r="C89" s="23">
        <v>0</v>
      </c>
      <c r="D89" s="24">
        <f>0</f>
        <v>0</v>
      </c>
      <c r="E89" s="24">
        <f>0</f>
        <v>0</v>
      </c>
      <c r="F89" s="24">
        <f>0</f>
        <v>0</v>
      </c>
      <c r="G89" s="24">
        <f>0</f>
        <v>0</v>
      </c>
      <c r="H89" s="24">
        <f>0</f>
        <v>0</v>
      </c>
      <c r="I89" s="24">
        <f>0</f>
        <v>0</v>
      </c>
      <c r="J89" s="24">
        <f>0</f>
        <v>0</v>
      </c>
      <c r="K89" s="24">
        <f>0</f>
        <v>0</v>
      </c>
      <c r="L89" s="24">
        <f>0</f>
        <v>0</v>
      </c>
      <c r="M89" s="24">
        <f>0</f>
        <v>0</v>
      </c>
      <c r="N89" s="24">
        <f>0</f>
        <v>0</v>
      </c>
    </row>
    <row r="90" spans="1:14" ht="48">
      <c r="A90" s="3">
        <v>13</v>
      </c>
      <c r="B90" s="14" t="s">
        <v>154</v>
      </c>
      <c r="C90" s="25" t="s">
        <v>73</v>
      </c>
      <c r="D90" s="26" t="s">
        <v>73</v>
      </c>
      <c r="E90" s="26" t="s">
        <v>73</v>
      </c>
      <c r="F90" s="26" t="s">
        <v>73</v>
      </c>
      <c r="G90" s="26" t="s">
        <v>73</v>
      </c>
      <c r="H90" s="26" t="s">
        <v>73</v>
      </c>
      <c r="I90" s="26" t="s">
        <v>73</v>
      </c>
      <c r="J90" s="26" t="s">
        <v>73</v>
      </c>
      <c r="K90" s="26" t="s">
        <v>73</v>
      </c>
      <c r="L90" s="26" t="s">
        <v>73</v>
      </c>
      <c r="M90" s="26" t="s">
        <v>73</v>
      </c>
      <c r="N90" s="26" t="s">
        <v>73</v>
      </c>
    </row>
    <row r="91" spans="1:14" ht="66.75" customHeight="1">
      <c r="A91" s="5" t="s">
        <v>155</v>
      </c>
      <c r="B91" s="6" t="s">
        <v>156</v>
      </c>
      <c r="C91" s="23">
        <v>0</v>
      </c>
      <c r="D91" s="24">
        <f>0</f>
        <v>0</v>
      </c>
      <c r="E91" s="24">
        <f>0</f>
        <v>0</v>
      </c>
      <c r="F91" s="24">
        <f>0</f>
        <v>0</v>
      </c>
      <c r="G91" s="24">
        <f>0</f>
        <v>0</v>
      </c>
      <c r="H91" s="24">
        <f>0</f>
        <v>0</v>
      </c>
      <c r="I91" s="24">
        <f>0</f>
        <v>0</v>
      </c>
      <c r="J91" s="24">
        <f>0</f>
        <v>0</v>
      </c>
      <c r="K91" s="24">
        <f>0</f>
        <v>0</v>
      </c>
      <c r="L91" s="24">
        <f>0</f>
        <v>0</v>
      </c>
      <c r="M91" s="24">
        <f>0</f>
        <v>0</v>
      </c>
      <c r="N91" s="24">
        <f>0</f>
        <v>0</v>
      </c>
    </row>
    <row r="92" spans="1:14" ht="60">
      <c r="A92" s="5" t="s">
        <v>157</v>
      </c>
      <c r="B92" s="6" t="s">
        <v>158</v>
      </c>
      <c r="C92" s="23">
        <v>0</v>
      </c>
      <c r="D92" s="24">
        <f>0</f>
        <v>0</v>
      </c>
      <c r="E92" s="24">
        <f>0</f>
        <v>0</v>
      </c>
      <c r="F92" s="24">
        <f>0</f>
        <v>0</v>
      </c>
      <c r="G92" s="24">
        <f>0</f>
        <v>0</v>
      </c>
      <c r="H92" s="24">
        <f>0</f>
        <v>0</v>
      </c>
      <c r="I92" s="24">
        <f>0</f>
        <v>0</v>
      </c>
      <c r="J92" s="24">
        <f>0</f>
        <v>0</v>
      </c>
      <c r="K92" s="24">
        <f>0</f>
        <v>0</v>
      </c>
      <c r="L92" s="24">
        <f>0</f>
        <v>0</v>
      </c>
      <c r="M92" s="24">
        <f>0</f>
        <v>0</v>
      </c>
      <c r="N92" s="24">
        <f>0</f>
        <v>0</v>
      </c>
    </row>
    <row r="93" spans="1:14" ht="36">
      <c r="A93" s="5" t="s">
        <v>159</v>
      </c>
      <c r="B93" s="6" t="s">
        <v>160</v>
      </c>
      <c r="C93" s="23">
        <v>0</v>
      </c>
      <c r="D93" s="24">
        <f>0</f>
        <v>0</v>
      </c>
      <c r="E93" s="24">
        <f>0</f>
        <v>0</v>
      </c>
      <c r="F93" s="24">
        <f>0</f>
        <v>0</v>
      </c>
      <c r="G93" s="24">
        <f>0</f>
        <v>0</v>
      </c>
      <c r="H93" s="24">
        <f>0</f>
        <v>0</v>
      </c>
      <c r="I93" s="24">
        <f>0</f>
        <v>0</v>
      </c>
      <c r="J93" s="24">
        <f>0</f>
        <v>0</v>
      </c>
      <c r="K93" s="24">
        <f>0</f>
        <v>0</v>
      </c>
      <c r="L93" s="24">
        <f>0</f>
        <v>0</v>
      </c>
      <c r="M93" s="24">
        <f>0</f>
        <v>0</v>
      </c>
      <c r="N93" s="24">
        <f>0</f>
        <v>0</v>
      </c>
    </row>
    <row r="94" spans="1:14" ht="60">
      <c r="A94" s="5" t="s">
        <v>161</v>
      </c>
      <c r="B94" s="6" t="s">
        <v>162</v>
      </c>
      <c r="C94" s="23">
        <v>0</v>
      </c>
      <c r="D94" s="24">
        <f>0</f>
        <v>0</v>
      </c>
      <c r="E94" s="24">
        <f>0</f>
        <v>0</v>
      </c>
      <c r="F94" s="24">
        <f>0</f>
        <v>0</v>
      </c>
      <c r="G94" s="24">
        <f>0</f>
        <v>0</v>
      </c>
      <c r="H94" s="24">
        <f>0</f>
        <v>0</v>
      </c>
      <c r="I94" s="24">
        <f>0</f>
        <v>0</v>
      </c>
      <c r="J94" s="24">
        <f>0</f>
        <v>0</v>
      </c>
      <c r="K94" s="24">
        <f>0</f>
        <v>0</v>
      </c>
      <c r="L94" s="24">
        <f>0</f>
        <v>0</v>
      </c>
      <c r="M94" s="24">
        <f>0</f>
        <v>0</v>
      </c>
      <c r="N94" s="24">
        <f>0</f>
        <v>0</v>
      </c>
    </row>
    <row r="95" spans="1:14" ht="60">
      <c r="A95" s="5" t="s">
        <v>163</v>
      </c>
      <c r="B95" s="6" t="s">
        <v>164</v>
      </c>
      <c r="C95" s="23">
        <v>0</v>
      </c>
      <c r="D95" s="24">
        <f>0</f>
        <v>0</v>
      </c>
      <c r="E95" s="24">
        <f>0</f>
        <v>0</v>
      </c>
      <c r="F95" s="24">
        <f>0</f>
        <v>0</v>
      </c>
      <c r="G95" s="24">
        <f>0</f>
        <v>0</v>
      </c>
      <c r="H95" s="24">
        <f>0</f>
        <v>0</v>
      </c>
      <c r="I95" s="24">
        <f>0</f>
        <v>0</v>
      </c>
      <c r="J95" s="24">
        <f>0</f>
        <v>0</v>
      </c>
      <c r="K95" s="24">
        <f>0</f>
        <v>0</v>
      </c>
      <c r="L95" s="24">
        <f>0</f>
        <v>0</v>
      </c>
      <c r="M95" s="24">
        <f>0</f>
        <v>0</v>
      </c>
      <c r="N95" s="24">
        <f>0</f>
        <v>0</v>
      </c>
    </row>
    <row r="96" spans="1:14" ht="48">
      <c r="A96" s="5" t="s">
        <v>165</v>
      </c>
      <c r="B96" s="6" t="s">
        <v>166</v>
      </c>
      <c r="C96" s="23">
        <v>0</v>
      </c>
      <c r="D96" s="24">
        <f>0</f>
        <v>0</v>
      </c>
      <c r="E96" s="24">
        <f>0</f>
        <v>0</v>
      </c>
      <c r="F96" s="24">
        <f>0</f>
        <v>0</v>
      </c>
      <c r="G96" s="24">
        <f>0</f>
        <v>0</v>
      </c>
      <c r="H96" s="24">
        <f>0</f>
        <v>0</v>
      </c>
      <c r="I96" s="24">
        <f>0</f>
        <v>0</v>
      </c>
      <c r="J96" s="24">
        <f>0</f>
        <v>0</v>
      </c>
      <c r="K96" s="24">
        <f>0</f>
        <v>0</v>
      </c>
      <c r="L96" s="24">
        <f>0</f>
        <v>0</v>
      </c>
      <c r="M96" s="24">
        <f>0</f>
        <v>0</v>
      </c>
      <c r="N96" s="24">
        <f>0</f>
        <v>0</v>
      </c>
    </row>
    <row r="97" spans="1:14" ht="36">
      <c r="A97" s="5" t="s">
        <v>167</v>
      </c>
      <c r="B97" s="6" t="s">
        <v>168</v>
      </c>
      <c r="C97" s="23">
        <v>0</v>
      </c>
      <c r="D97" s="24">
        <f>0</f>
        <v>0</v>
      </c>
      <c r="E97" s="24">
        <f>0</f>
        <v>0</v>
      </c>
      <c r="F97" s="24">
        <f>0</f>
        <v>0</v>
      </c>
      <c r="G97" s="24">
        <f>0</f>
        <v>0</v>
      </c>
      <c r="H97" s="24">
        <f>0</f>
        <v>0</v>
      </c>
      <c r="I97" s="24">
        <f>0</f>
        <v>0</v>
      </c>
      <c r="J97" s="24">
        <f>0</f>
        <v>0</v>
      </c>
      <c r="K97" s="24">
        <f>0</f>
        <v>0</v>
      </c>
      <c r="L97" s="24">
        <f>0</f>
        <v>0</v>
      </c>
      <c r="M97" s="24">
        <f>0</f>
        <v>0</v>
      </c>
      <c r="N97" s="24">
        <f>0</f>
        <v>0</v>
      </c>
    </row>
    <row r="98" spans="1:14">
      <c r="A98" s="3">
        <v>14</v>
      </c>
      <c r="B98" s="4" t="s">
        <v>169</v>
      </c>
      <c r="C98" s="25" t="s">
        <v>73</v>
      </c>
      <c r="D98" s="26" t="s">
        <v>73</v>
      </c>
      <c r="E98" s="26" t="s">
        <v>73</v>
      </c>
      <c r="F98" s="26" t="s">
        <v>73</v>
      </c>
      <c r="G98" s="26" t="s">
        <v>73</v>
      </c>
      <c r="H98" s="26" t="s">
        <v>73</v>
      </c>
      <c r="I98" s="26" t="s">
        <v>73</v>
      </c>
      <c r="J98" s="26" t="s">
        <v>73</v>
      </c>
      <c r="K98" s="26" t="s">
        <v>73</v>
      </c>
      <c r="L98" s="26" t="s">
        <v>73</v>
      </c>
      <c r="M98" s="26" t="s">
        <v>73</v>
      </c>
      <c r="N98" s="26" t="s">
        <v>73</v>
      </c>
    </row>
    <row r="99" spans="1:14" ht="48">
      <c r="A99" s="5" t="s">
        <v>170</v>
      </c>
      <c r="B99" s="6" t="s">
        <v>171</v>
      </c>
      <c r="C99" s="23">
        <v>1020250</v>
      </c>
      <c r="D99" s="24">
        <f>2240500</f>
        <v>2240500</v>
      </c>
      <c r="E99" s="24">
        <f>1935000</f>
        <v>1935000</v>
      </c>
      <c r="F99" s="24">
        <f>1935000</f>
        <v>1935000</v>
      </c>
      <c r="G99" s="24">
        <f>2070000</f>
        <v>2070000</v>
      </c>
      <c r="H99" s="24">
        <f>722500</f>
        <v>722500</v>
      </c>
      <c r="I99" s="24">
        <f>722500</f>
        <v>722500</v>
      </c>
      <c r="J99" s="24">
        <f>722500</f>
        <v>722500</v>
      </c>
      <c r="K99" s="24">
        <f>722500</f>
        <v>722500</v>
      </c>
      <c r="L99" s="24">
        <f>210000</f>
        <v>210000</v>
      </c>
      <c r="M99" s="24">
        <f>210000</f>
        <v>210000</v>
      </c>
      <c r="N99" s="24">
        <f>210000</f>
        <v>210000</v>
      </c>
    </row>
    <row r="100" spans="1:14" ht="24">
      <c r="A100" s="5" t="s">
        <v>172</v>
      </c>
      <c r="B100" s="6" t="s">
        <v>173</v>
      </c>
      <c r="C100" s="23">
        <v>0</v>
      </c>
      <c r="D100" s="24">
        <f>0</f>
        <v>0</v>
      </c>
      <c r="E100" s="24">
        <f>0</f>
        <v>0</v>
      </c>
      <c r="F100" s="24">
        <f>0</f>
        <v>0</v>
      </c>
      <c r="G100" s="24">
        <f>0</f>
        <v>0</v>
      </c>
      <c r="H100" s="24">
        <f>0</f>
        <v>0</v>
      </c>
      <c r="I100" s="24">
        <f>0</f>
        <v>0</v>
      </c>
      <c r="J100" s="24">
        <f>0</f>
        <v>0</v>
      </c>
      <c r="K100" s="24">
        <f>0</f>
        <v>0</v>
      </c>
      <c r="L100" s="24">
        <f>0</f>
        <v>0</v>
      </c>
      <c r="M100" s="24">
        <f>0</f>
        <v>0</v>
      </c>
      <c r="N100" s="24">
        <f>0</f>
        <v>0</v>
      </c>
    </row>
    <row r="101" spans="1:14">
      <c r="A101" s="5" t="s">
        <v>174</v>
      </c>
      <c r="B101" s="6" t="s">
        <v>175</v>
      </c>
      <c r="C101" s="23">
        <v>0</v>
      </c>
      <c r="D101" s="24">
        <f>0</f>
        <v>0</v>
      </c>
      <c r="E101" s="24">
        <f>0</f>
        <v>0</v>
      </c>
      <c r="F101" s="24">
        <f>0</f>
        <v>0</v>
      </c>
      <c r="G101" s="24">
        <f>0</f>
        <v>0</v>
      </c>
      <c r="H101" s="24">
        <f>0</f>
        <v>0</v>
      </c>
      <c r="I101" s="24">
        <f>0</f>
        <v>0</v>
      </c>
      <c r="J101" s="24">
        <f>0</f>
        <v>0</v>
      </c>
      <c r="K101" s="24">
        <f>0</f>
        <v>0</v>
      </c>
      <c r="L101" s="24">
        <f>0</f>
        <v>0</v>
      </c>
      <c r="M101" s="24">
        <f>0</f>
        <v>0</v>
      </c>
      <c r="N101" s="24">
        <f>0</f>
        <v>0</v>
      </c>
    </row>
    <row r="102" spans="1:14" ht="24">
      <c r="A102" s="5" t="s">
        <v>176</v>
      </c>
      <c r="B102" s="7" t="s">
        <v>177</v>
      </c>
      <c r="C102" s="23">
        <v>0</v>
      </c>
      <c r="D102" s="24">
        <f>0</f>
        <v>0</v>
      </c>
      <c r="E102" s="24">
        <f>0</f>
        <v>0</v>
      </c>
      <c r="F102" s="24">
        <f>0</f>
        <v>0</v>
      </c>
      <c r="G102" s="24">
        <f>0</f>
        <v>0</v>
      </c>
      <c r="H102" s="24">
        <f>0</f>
        <v>0</v>
      </c>
      <c r="I102" s="24">
        <f>0</f>
        <v>0</v>
      </c>
      <c r="J102" s="24">
        <f>0</f>
        <v>0</v>
      </c>
      <c r="K102" s="24">
        <f>0</f>
        <v>0</v>
      </c>
      <c r="L102" s="24">
        <f>0</f>
        <v>0</v>
      </c>
      <c r="M102" s="24">
        <f>0</f>
        <v>0</v>
      </c>
      <c r="N102" s="24">
        <f>0</f>
        <v>0</v>
      </c>
    </row>
    <row r="103" spans="1:14" ht="36">
      <c r="A103" s="5" t="s">
        <v>178</v>
      </c>
      <c r="B103" s="7" t="s">
        <v>179</v>
      </c>
      <c r="C103" s="23">
        <v>0</v>
      </c>
      <c r="D103" s="24">
        <f>0</f>
        <v>0</v>
      </c>
      <c r="E103" s="24">
        <f>0</f>
        <v>0</v>
      </c>
      <c r="F103" s="24">
        <f>0</f>
        <v>0</v>
      </c>
      <c r="G103" s="24">
        <f>0</f>
        <v>0</v>
      </c>
      <c r="H103" s="24">
        <f>0</f>
        <v>0</v>
      </c>
      <c r="I103" s="24">
        <f>0</f>
        <v>0</v>
      </c>
      <c r="J103" s="24">
        <f>0</f>
        <v>0</v>
      </c>
      <c r="K103" s="24">
        <f>0</f>
        <v>0</v>
      </c>
      <c r="L103" s="24">
        <f>0</f>
        <v>0</v>
      </c>
      <c r="M103" s="24">
        <f>0</f>
        <v>0</v>
      </c>
      <c r="N103" s="24">
        <f>0</f>
        <v>0</v>
      </c>
    </row>
    <row r="104" spans="1:14" ht="24">
      <c r="A104" s="5" t="s">
        <v>180</v>
      </c>
      <c r="B104" s="7" t="s">
        <v>181</v>
      </c>
      <c r="C104" s="23">
        <v>0</v>
      </c>
      <c r="D104" s="24">
        <f>0</f>
        <v>0</v>
      </c>
      <c r="E104" s="24">
        <f>0</f>
        <v>0</v>
      </c>
      <c r="F104" s="24">
        <f>0</f>
        <v>0</v>
      </c>
      <c r="G104" s="24">
        <f>0</f>
        <v>0</v>
      </c>
      <c r="H104" s="24">
        <f>0</f>
        <v>0</v>
      </c>
      <c r="I104" s="24">
        <f>0</f>
        <v>0</v>
      </c>
      <c r="J104" s="24">
        <f>0</f>
        <v>0</v>
      </c>
      <c r="K104" s="24">
        <f>0</f>
        <v>0</v>
      </c>
      <c r="L104" s="24">
        <f>0</f>
        <v>0</v>
      </c>
      <c r="M104" s="24">
        <f>0</f>
        <v>0</v>
      </c>
      <c r="N104" s="24">
        <f>0</f>
        <v>0</v>
      </c>
    </row>
    <row r="105" spans="1:14" ht="36">
      <c r="A105" s="5" t="s">
        <v>182</v>
      </c>
      <c r="B105" s="6" t="s">
        <v>183</v>
      </c>
      <c r="C105" s="23">
        <v>0</v>
      </c>
      <c r="D105" s="24">
        <f>0</f>
        <v>0</v>
      </c>
      <c r="E105" s="24">
        <f>0</f>
        <v>0</v>
      </c>
      <c r="F105" s="24">
        <f>0</f>
        <v>0</v>
      </c>
      <c r="G105" s="24">
        <f>0</f>
        <v>0</v>
      </c>
      <c r="H105" s="24">
        <f>0</f>
        <v>0</v>
      </c>
      <c r="I105" s="24">
        <f>0</f>
        <v>0</v>
      </c>
      <c r="J105" s="24">
        <f>0</f>
        <v>0</v>
      </c>
      <c r="K105" s="24">
        <f>0</f>
        <v>0</v>
      </c>
      <c r="L105" s="24">
        <f>0</f>
        <v>0</v>
      </c>
      <c r="M105" s="24">
        <f>0</f>
        <v>0</v>
      </c>
      <c r="N105" s="24">
        <f>0</f>
        <v>0</v>
      </c>
    </row>
    <row r="106" spans="1:14" ht="24">
      <c r="A106" s="3">
        <v>15</v>
      </c>
      <c r="B106" s="4" t="s">
        <v>184</v>
      </c>
      <c r="C106" s="25" t="s">
        <v>73</v>
      </c>
      <c r="D106" s="26" t="s">
        <v>73</v>
      </c>
      <c r="E106" s="26" t="s">
        <v>73</v>
      </c>
      <c r="F106" s="26" t="s">
        <v>73</v>
      </c>
      <c r="G106" s="26" t="s">
        <v>73</v>
      </c>
      <c r="H106" s="26" t="s">
        <v>73</v>
      </c>
      <c r="I106" s="26" t="s">
        <v>73</v>
      </c>
      <c r="J106" s="26" t="s">
        <v>73</v>
      </c>
      <c r="K106" s="26" t="s">
        <v>73</v>
      </c>
      <c r="L106" s="26" t="s">
        <v>73</v>
      </c>
      <c r="M106" s="26" t="s">
        <v>73</v>
      </c>
      <c r="N106" s="26" t="s">
        <v>73</v>
      </c>
    </row>
  </sheetData>
  <mergeCells count="6">
    <mergeCell ref="A3:A4"/>
    <mergeCell ref="B1:M1"/>
    <mergeCell ref="M2:N2"/>
    <mergeCell ref="D3:N3"/>
    <mergeCell ref="C3:C4"/>
    <mergeCell ref="B3:B4"/>
  </mergeCells>
  <conditionalFormatting sqref="D56:N57">
    <cfRule type="expression" dxfId="0" priority="1" stopIfTrue="1">
      <formula>LEFT(D56,3)="Nie"</formula>
    </cfRule>
  </conditionalFormatting>
  <pageMargins left="0.23622047244094491" right="0.23622047244094491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2017-07-12T12:09:42Z</cp:lastPrinted>
  <dcterms:created xsi:type="dcterms:W3CDTF">2017-07-12T09:44:21Z</dcterms:created>
  <dcterms:modified xsi:type="dcterms:W3CDTF">2017-07-19T07:05:33Z</dcterms:modified>
</cp:coreProperties>
</file>