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DOCHODY " sheetId="1" r:id="rId1"/>
    <sheet name="WYDATKI" sheetId="2" r:id="rId2"/>
    <sheet name="wydatki majątkowe" sheetId="3" r:id="rId3"/>
    <sheet name="udzielone dotacje" sheetId="4" r:id="rId4"/>
  </sheets>
  <definedNames/>
  <calcPr fullCalcOnLoad="1"/>
</workbook>
</file>

<file path=xl/sharedStrings.xml><?xml version="1.0" encoding="utf-8"?>
<sst xmlns="http://schemas.openxmlformats.org/spreadsheetml/2006/main" count="1991" uniqueCount="472">
  <si>
    <t>Dział</t>
  </si>
  <si>
    <t>Rozdział</t>
  </si>
  <si>
    <t>§</t>
  </si>
  <si>
    <t>Wyszczególnienie</t>
  </si>
  <si>
    <t>Dotacje celowe otrzymane z budżetu państwa na zadania</t>
  </si>
  <si>
    <t>TRANSPORT I ŁĄCZNOŚĆ</t>
  </si>
  <si>
    <t>Drogi publiczne powiatowe</t>
  </si>
  <si>
    <t>0 750</t>
  </si>
  <si>
    <t>GOSPODARKA MIESZKANIOWA</t>
  </si>
  <si>
    <t>Gospodarka gruntami i nieruchomościami</t>
  </si>
  <si>
    <t>DZIAŁALNOŚĆ USŁUGOWA</t>
  </si>
  <si>
    <t>Nadzór budowlany</t>
  </si>
  <si>
    <t>ADMINISTRACJA PUBLICZNA</t>
  </si>
  <si>
    <t>Urzędy wojewódzkie</t>
  </si>
  <si>
    <t>Starostwa powiatowe</t>
  </si>
  <si>
    <t>0 420</t>
  </si>
  <si>
    <t>0 690</t>
  </si>
  <si>
    <t>0 920</t>
  </si>
  <si>
    <t>0 970</t>
  </si>
  <si>
    <t>Wpływy z różnych dochodów</t>
  </si>
  <si>
    <t>Komendy powiatowe Państwowej Straży Pożarnej</t>
  </si>
  <si>
    <t xml:space="preserve">DOCHODY OD OSÓB PRAWNYCH, FIZYCZNYCH I OD </t>
  </si>
  <si>
    <t xml:space="preserve">INNYCH JEDN.NIE POSIADAJĄCYCH OSOBOWOŚCI </t>
  </si>
  <si>
    <t>PRAWNEJ</t>
  </si>
  <si>
    <t>Udziały powiatów w podatkach stanow. dochód budż.pań.</t>
  </si>
  <si>
    <t>0 010</t>
  </si>
  <si>
    <t>0 020</t>
  </si>
  <si>
    <t>RÓŻNE ROZLICZENIA</t>
  </si>
  <si>
    <t>Część wyrównawcza subwencji ogólnej dla powiatów</t>
  </si>
  <si>
    <t>Część równoważąca subwencji ogólnej dla powiatów</t>
  </si>
  <si>
    <t>OŚWIATA I WYCHOWANIE</t>
  </si>
  <si>
    <t>Licea ogólnokształcące</t>
  </si>
  <si>
    <t>0 830</t>
  </si>
  <si>
    <t>Wpływy z usług</t>
  </si>
  <si>
    <t>Wpływy z różnych opłat</t>
  </si>
  <si>
    <t>OCHRONA ZDROWIA</t>
  </si>
  <si>
    <t>Powiatowy Urząd Pracy w Świdwinie</t>
  </si>
  <si>
    <t xml:space="preserve">Dotacje celowe otrzymane z budżetu państwa na </t>
  </si>
  <si>
    <t>realizację bieżących zadań własnych powiatu</t>
  </si>
  <si>
    <t>Powiatowe Centrum Pomocy Rodzinie w Świdwinie</t>
  </si>
  <si>
    <t>Domy pomocy społecznej</t>
  </si>
  <si>
    <t>Dom Pomocy Społecznej w Krzecku</t>
  </si>
  <si>
    <t>Dom Pomocy Społecznej w Modrzewcu</t>
  </si>
  <si>
    <t>POZOSTAŁE ZADANIA W ZAKRESIE POLITYKI SPOŁ.</t>
  </si>
  <si>
    <t>Zespoły do spraw orzekania o niepełnosprawności</t>
  </si>
  <si>
    <t>EDUKACYJNA OPIEKA WYCHOWAWCZA</t>
  </si>
  <si>
    <t>Specjalne ośrodki szkolno-wychowawcze</t>
  </si>
  <si>
    <t>Internaty i bursy szkolne</t>
  </si>
  <si>
    <t xml:space="preserve">Domy wczasów dziecięcych </t>
  </si>
  <si>
    <t>DOCHODY OGÓŁEM</t>
  </si>
  <si>
    <t>%</t>
  </si>
  <si>
    <t xml:space="preserve">Załącznik Nr 1 </t>
  </si>
  <si>
    <t>RAZEM DOCHODY NA ZADANIA ZLECONE</t>
  </si>
  <si>
    <t>0 20</t>
  </si>
  <si>
    <t>LEŚNICTWO</t>
  </si>
  <si>
    <t>0 2002</t>
  </si>
  <si>
    <t>Nadzór nad gospodarką leśną</t>
  </si>
  <si>
    <t>Powiatowy Zarząd Dróg w Świdwinie</t>
  </si>
  <si>
    <t xml:space="preserve">WYDATKI OGÓŁEM </t>
  </si>
  <si>
    <t>Powiatowy Inspektorat Nadzoru Budowlanego w Świdwinie</t>
  </si>
  <si>
    <t>Rady powiatów</t>
  </si>
  <si>
    <t>Pozostała działalność</t>
  </si>
  <si>
    <t xml:space="preserve">BEZPIECZEŃSTWO PUBLICZNE I OCHRONA </t>
  </si>
  <si>
    <t>PRZECIWPOŻAROWA</t>
  </si>
  <si>
    <t>Komenda Pow. Państwowej Straży Pożarnej w Świdwinie</t>
  </si>
  <si>
    <t>OBSŁUGA DŁUGU PUBLICZNEGO</t>
  </si>
  <si>
    <t>Obsługa kredytów jednostek samorządu terytorialnego</t>
  </si>
  <si>
    <t>Rezerwy ogólne i celowe</t>
  </si>
  <si>
    <t xml:space="preserve">Rezerwy  </t>
  </si>
  <si>
    <t>Szkoły podstawowe specjalne</t>
  </si>
  <si>
    <t>Prywatne LO ZDZ w Połczynie Zdroju</t>
  </si>
  <si>
    <t>Dokształcanie i doskonalenie nauczycieli</t>
  </si>
  <si>
    <t>Starostwo Powiatowe</t>
  </si>
  <si>
    <t xml:space="preserve">Składki na ubezpieczenia zdrowotne oraz świadczenia </t>
  </si>
  <si>
    <t>dla osób nieobjętych obowiązkiem ubez.zdrowotnego</t>
  </si>
  <si>
    <t>POMOC SPOŁECZNA</t>
  </si>
  <si>
    <t>Powiatowe centra pomocy rodzinie</t>
  </si>
  <si>
    <t>Powiatowe urzędy pracy</t>
  </si>
  <si>
    <t>Poradnie psychologiczno-pedagogiczne</t>
  </si>
  <si>
    <t>Poradnia Psychologiczno-Pedagogiczna w Świdwinie</t>
  </si>
  <si>
    <t>Domy wczasów dziecięcych</t>
  </si>
  <si>
    <t>KULTURA FIZYCZNA I SPORT</t>
  </si>
  <si>
    <t>Załącznik Nr 7</t>
  </si>
  <si>
    <t>Komendy Powiatowe Państwowej Straży Pożarnej</t>
  </si>
  <si>
    <t>Wpływy ze sprzedaży wyrobów</t>
  </si>
  <si>
    <t>0 870</t>
  </si>
  <si>
    <t>Dotacje celowe otrzymane z gminy na zadania bieżące</t>
  </si>
  <si>
    <t>Wpływy ze sprzedaży składników majątkowych</t>
  </si>
  <si>
    <t xml:space="preserve">RAZEM  DOCHODY NA POROZUMIENIA </t>
  </si>
  <si>
    <t>POMOC  SPOŁECZNA</t>
  </si>
  <si>
    <t>realizowane na podstawie porozumień między jst</t>
  </si>
  <si>
    <t>Poradnia Psych - Pedagogiczna  w Świdwinie</t>
  </si>
  <si>
    <t>KULTURA I OCHRONA DZIEDZICTWA NARODOWEGO</t>
  </si>
  <si>
    <t>Biblioteki</t>
  </si>
  <si>
    <t>0 470</t>
  </si>
  <si>
    <t>Załącznik Nr 2</t>
  </si>
  <si>
    <t>Subwencje ogólne z budżetu państwa</t>
  </si>
  <si>
    <t>innych zadań zleconych ustawami</t>
  </si>
  <si>
    <t>BEZPIECZEŃSTWO PUBLICZNE I OCHRONA</t>
  </si>
  <si>
    <t>Promocja jednostek samorządu terytorialnego</t>
  </si>
  <si>
    <t xml:space="preserve">Wpływy z różnych dochodów </t>
  </si>
  <si>
    <t xml:space="preserve">Starostwo Powiatowe w Świdwinie </t>
  </si>
  <si>
    <t>do informacji z wykonania</t>
  </si>
  <si>
    <t xml:space="preserve">bieżące realizowane przez powiat  na podstawie  </t>
  </si>
  <si>
    <t>porozumień z organami administracji rządowej</t>
  </si>
  <si>
    <t>Przeciwdziałanie alkoholizmowi</t>
  </si>
  <si>
    <t>Załącznik Nr 3</t>
  </si>
  <si>
    <t xml:space="preserve">                                     ADMINISTRACJI RZĄDOWEJ</t>
  </si>
  <si>
    <t xml:space="preserve">     WYKONYWANE NA PODSTAWIE POROZUMIEŃ Z ORGANAMI </t>
  </si>
  <si>
    <t xml:space="preserve">DOCHODY NA REALIZACJĘ ZADAŃ Z ZAKRESU ADMINISTRACJI RZĄDOWEJ </t>
  </si>
  <si>
    <t xml:space="preserve">                     DOCHODY NA REALIZACJĘ ZADAŃ WYKONYWANYCH</t>
  </si>
  <si>
    <t xml:space="preserve">                    NA PODSTAWIE POROZUMIEŃ MIĘDZY JEDNOSTKAMI  </t>
  </si>
  <si>
    <t xml:space="preserve">RAZEM  DOCHODY NA POROZUMIENIA  z jst </t>
  </si>
  <si>
    <t>Załącznik Nr 4</t>
  </si>
  <si>
    <t>Zwalczanie narkomanii</t>
  </si>
  <si>
    <t xml:space="preserve">Pozostała działalność </t>
  </si>
  <si>
    <t xml:space="preserve">WYDATKI NA REALIZACJĘ ZADAŃ Z ZAKRESU ADMINISTRACJI RZĄDOWEJ </t>
  </si>
  <si>
    <t>Załącznik Nr 8</t>
  </si>
  <si>
    <t>RAZEM DOCHODY</t>
  </si>
  <si>
    <t xml:space="preserve">                                      SAMORZĄDU TERYTORIALNEGO</t>
  </si>
  <si>
    <t>Zarządzanie kryzysowe</t>
  </si>
  <si>
    <t xml:space="preserve">Młodzieżowy Ośrodek Wychowawczy w Rzepczynie </t>
  </si>
  <si>
    <t xml:space="preserve">Uchwała </t>
  </si>
  <si>
    <t>budżetowa</t>
  </si>
  <si>
    <t>Budżet po</t>
  </si>
  <si>
    <t>zmianie</t>
  </si>
  <si>
    <t xml:space="preserve">Wykonanie </t>
  </si>
  <si>
    <t>0 840</t>
  </si>
  <si>
    <t>Załącznik Nr 9</t>
  </si>
  <si>
    <t xml:space="preserve"> 0 20</t>
  </si>
  <si>
    <t xml:space="preserve"> 0 2001</t>
  </si>
  <si>
    <t>Gospodarka leśna</t>
  </si>
  <si>
    <t>Środki otrzymane od pozostałych jednostek zaliczanych</t>
  </si>
  <si>
    <t xml:space="preserve">Wykonanie za </t>
  </si>
  <si>
    <t>Uchwała</t>
  </si>
  <si>
    <t>Budżet</t>
  </si>
  <si>
    <t xml:space="preserve">po zmianie </t>
  </si>
  <si>
    <t>DOCHODY ZWIĄZANE Z REALIZACJĄ ZADAŃ Z ZAKRESU ADMINISTRACJI RZĄDOWEJ</t>
  </si>
  <si>
    <t>w tym: dochody majątkowe</t>
  </si>
  <si>
    <t xml:space="preserve">  7 / 8</t>
  </si>
  <si>
    <t xml:space="preserve">  7 / 6</t>
  </si>
  <si>
    <t xml:space="preserve">wydatki majątkowe </t>
  </si>
  <si>
    <t>% wyk.</t>
  </si>
  <si>
    <t>w tym: wydatki majątkowe</t>
  </si>
  <si>
    <t xml:space="preserve">Rezerwa celowa ( zarządzanie kryzysowe ) </t>
  </si>
  <si>
    <t>0 2001</t>
  </si>
  <si>
    <t>Inne formy kształcenia osobno niewymienione</t>
  </si>
  <si>
    <t>Młodzieżowe  ośrodki wychowawcze</t>
  </si>
  <si>
    <t>Szpitale ogólne</t>
  </si>
  <si>
    <t>do sekt.f.p.na realizację zadań bieżących jednostek</t>
  </si>
  <si>
    <t>zaliczanych do sektora finansów publicznych</t>
  </si>
  <si>
    <t xml:space="preserve">Wpływy z innych opłat stanowiących dochody jst na </t>
  </si>
  <si>
    <t>Zadania w zakresie przeciwdziałania przemocy w rodzi.</t>
  </si>
  <si>
    <t xml:space="preserve">z opłat i kar za korzystanie ze środowiska </t>
  </si>
  <si>
    <t xml:space="preserve">Dotacje celowe w ramach programów finansowanych </t>
  </si>
  <si>
    <t>z udziałem środków europejskich oraz środków, o których</t>
  </si>
  <si>
    <t xml:space="preserve">mowa w art.5 ust.1 pkt 3 oraz ust.3 pkt 5i6 ustawy. lub </t>
  </si>
  <si>
    <t>płatności w ramach budżetu środków europejskich</t>
  </si>
  <si>
    <t>Kwalifikacja wojskowa</t>
  </si>
  <si>
    <t>Zadania w zakresie przeciwdziałania przemocy w rodzin.</t>
  </si>
  <si>
    <t xml:space="preserve">Kwalifikacja wojskowa </t>
  </si>
  <si>
    <t>wynagrodzenia i składki od nich naliczane</t>
  </si>
  <si>
    <t xml:space="preserve">wydatki związane z realizacją zadań statutowych </t>
  </si>
  <si>
    <t xml:space="preserve">świadczenia na rzecz osób fizycznych </t>
  </si>
  <si>
    <t>wydatki na programy finan.z udziałem środków art5,ust.1</t>
  </si>
  <si>
    <t xml:space="preserve">Powiatowy Zarząd Dróg w Świdwinie </t>
  </si>
  <si>
    <t xml:space="preserve">wydatki na obsługę długu </t>
  </si>
  <si>
    <t xml:space="preserve">dotacje na zadania bieżące </t>
  </si>
  <si>
    <t xml:space="preserve">z tego: </t>
  </si>
  <si>
    <t xml:space="preserve">Zadania w zakresie przeciwdziałania przemocy </t>
  </si>
  <si>
    <t>GOSPODARKA KOMUN. I OCHRONA ŚRODOWISKA</t>
  </si>
  <si>
    <t>Wpływy i wydatki związane z gromadzeniem środków</t>
  </si>
  <si>
    <t>Załącznik Nr 11</t>
  </si>
  <si>
    <t>Załącznik Nr 12</t>
  </si>
  <si>
    <t xml:space="preserve">WYDATKI  MAJĄTKOWE </t>
  </si>
  <si>
    <t xml:space="preserve">Drogi publiczne powiatowe </t>
  </si>
  <si>
    <t xml:space="preserve">DZIAŁALNOŚĆ USŁUGOWA </t>
  </si>
  <si>
    <t xml:space="preserve">ADMINISTRACJA PUBLICZNA </t>
  </si>
  <si>
    <t xml:space="preserve">RAZEM WYDATKI MAJĄTKOWE </t>
  </si>
  <si>
    <t>niezaliczanych do sektora finansów publicznych</t>
  </si>
  <si>
    <t>Dotacja celowa z budżetu na finansowanie lub dofinan.</t>
  </si>
  <si>
    <t xml:space="preserve">zadań zleconych do realizacji pozostałych jednostkom </t>
  </si>
  <si>
    <t xml:space="preserve">niezaliczanym do sektora finansów publicznych </t>
  </si>
  <si>
    <t>Dotacja podmiotowa z budżetu dla niepublicznej</t>
  </si>
  <si>
    <t xml:space="preserve">jednostki systemu oświaty </t>
  </si>
  <si>
    <t>Dotacja celowa z budżetu dla pozostałych jednostek</t>
  </si>
  <si>
    <t>Dotacje celowe  w ramach programów finansowanych</t>
  </si>
  <si>
    <t>z udziałem środków, o których mowa w art.5 ust.1</t>
  </si>
  <si>
    <t>pkt3 oraz ust.3 pkt 5i6 ustawy, lub płatności w ramach</t>
  </si>
  <si>
    <t>budżetu środków europejskich.</t>
  </si>
  <si>
    <t xml:space="preserve">Wpływy z usług </t>
  </si>
  <si>
    <t xml:space="preserve">Wpływy z opłaty komunikacyjnej </t>
  </si>
  <si>
    <t xml:space="preserve">Szpitale ogólne </t>
  </si>
  <si>
    <t>0 960</t>
  </si>
  <si>
    <t>Powiatowe Urzędy Pracy</t>
  </si>
  <si>
    <t xml:space="preserve">Powiatowy Urząd Pracy w Świdwinie </t>
  </si>
  <si>
    <t>wydatki bieżące :</t>
  </si>
  <si>
    <t>zakupy inwestycyjne</t>
  </si>
  <si>
    <t>wydatki na obsługę długu</t>
  </si>
  <si>
    <t xml:space="preserve"> z tego: </t>
  </si>
  <si>
    <t>z tego:</t>
  </si>
  <si>
    <t xml:space="preserve">                             DOTACJE PODMIOTOWE  </t>
  </si>
  <si>
    <t xml:space="preserve">                       DLA JEDNOSTEK SEKTORA FINANSÓW PUBLICZNYCH</t>
  </si>
  <si>
    <t xml:space="preserve">sektora finansów publicznych </t>
  </si>
  <si>
    <t>RAZEM DOTACJE PODMIOTOWE dla jednostek</t>
  </si>
  <si>
    <t>WYDATKI  ZWIĄZANE Z REALIZACJĄ ZADAŃ Z ZAKRESU ADMINISTRACJI RZĄDOWEJ</t>
  </si>
  <si>
    <t>OGÓŁEM  WYDATKI</t>
  </si>
  <si>
    <t>UDZIELONE DLA PODMIOTÓW NIEZALICZANYCH  DO SEKTORA FINANSÓW PUBLICZNYCH</t>
  </si>
  <si>
    <t xml:space="preserve">   UDZIELONE DLA PODMIOTÓW ZALICZANYCH  DO SEKTORA FINANSÓW PUBLICZNYCH</t>
  </si>
  <si>
    <t>Ochrona zabytków i opieka nad zabytkami</t>
  </si>
  <si>
    <t>podstawie ustaw</t>
  </si>
  <si>
    <t xml:space="preserve">             wydatki bieżące :</t>
  </si>
  <si>
    <t>zadania zlecone ustawami realizowane przez powiat</t>
  </si>
  <si>
    <t xml:space="preserve">bieżące z zakresu administracji rządowej oraz inne </t>
  </si>
  <si>
    <t xml:space="preserve"> z realizacją zadań z zakresu administracji rządowej oraz</t>
  </si>
  <si>
    <t xml:space="preserve">Dochody jednostek samorządu terytorialnego związane  </t>
  </si>
  <si>
    <t>Część oświatowa subwencji ogólnej dla jst.</t>
  </si>
  <si>
    <t>inwestycyjnych i zakupów inwestycyjnych</t>
  </si>
  <si>
    <t xml:space="preserve">bieżące realizowane prze powiat na podstawie </t>
  </si>
  <si>
    <t xml:space="preserve">porozumień z organami administracji rządowej </t>
  </si>
  <si>
    <t xml:space="preserve">oraz związków gmin lub związków powiatów  na </t>
  </si>
  <si>
    <t xml:space="preserve">dofinansowanie zadań bieżących </t>
  </si>
  <si>
    <t xml:space="preserve">chronione i ośrodki interwencji kryzysowej </t>
  </si>
  <si>
    <t xml:space="preserve">Jednostki specjalistycznego poradnictwa, mieszkania </t>
  </si>
  <si>
    <t xml:space="preserve">Dotacja celowa z budżetu na finansowanie lub </t>
  </si>
  <si>
    <t xml:space="preserve">dofinansowanie zadań zleconych do realizacji </t>
  </si>
  <si>
    <t xml:space="preserve">stowarzyszeniom </t>
  </si>
  <si>
    <t xml:space="preserve">KULTURA I OCHRONA DZIEDZICTWA </t>
  </si>
  <si>
    <t xml:space="preserve">NARODOWEGO </t>
  </si>
  <si>
    <t xml:space="preserve">Ochrona zabytków i opieka nad zabytkami </t>
  </si>
  <si>
    <t xml:space="preserve">RAZEM DOTACJE dla podmiotów </t>
  </si>
  <si>
    <t xml:space="preserve">w tym: dochody bieżące </t>
  </si>
  <si>
    <t xml:space="preserve">           dochody majątkowe</t>
  </si>
  <si>
    <t>Zespół Placówek Oświatowych w Połczynie-Zdroju</t>
  </si>
  <si>
    <t>Zespół Placówek Specjalnych w Sławoborzu</t>
  </si>
  <si>
    <t xml:space="preserve">realizację bieżących zadań własnych powiatu </t>
  </si>
  <si>
    <t xml:space="preserve">Zespół Placówek Specjalnych w Sławoborzu </t>
  </si>
  <si>
    <t xml:space="preserve">zdrowotnego </t>
  </si>
  <si>
    <t xml:space="preserve"> dla osób nie objętych obowiązkiem ubezpieczenia </t>
  </si>
  <si>
    <t>Składki na ubezpieczenie zdrowotne oraz świadczenia</t>
  </si>
  <si>
    <t>Zespół Placówek Oświatowych  w Połczynie-Zdroju</t>
  </si>
  <si>
    <t>Poradnia Psychologiczno-Pedagogiczna w Połczynie-Z.</t>
  </si>
  <si>
    <t>Poradnia Psych-Pedagogiczna w Połczynie- Zdroju</t>
  </si>
  <si>
    <t>Ośrodki rewalidacyjno-wychowawcze</t>
  </si>
  <si>
    <t xml:space="preserve">Wydatki inwestycyjne jednostek budżetowych </t>
  </si>
  <si>
    <t>dofinansowanie prac remontowych i konserwatorskich</t>
  </si>
  <si>
    <t>Załącznik Nr 13</t>
  </si>
  <si>
    <t>między jednostkami samorządu terytorialnego</t>
  </si>
  <si>
    <t xml:space="preserve">Rodziny zastępcze </t>
  </si>
  <si>
    <t xml:space="preserve">Dotacje celowe przekazane  gminie  na zadania </t>
  </si>
  <si>
    <t xml:space="preserve">Biblioteki </t>
  </si>
  <si>
    <t>Zakłady opiekuńczo-lecznicze i pielęgnacyjno-opiekuńcze</t>
  </si>
  <si>
    <t>Realizacja zadań wymagających stosowania specjalnej</t>
  </si>
  <si>
    <t>organizacji nauki i metod pracy dla dzieci i młodzieży</t>
  </si>
  <si>
    <t>0 580</t>
  </si>
  <si>
    <t xml:space="preserve">Wczesne wspomaganie rozwoju dziecka </t>
  </si>
  <si>
    <t xml:space="preserve">Wydatki na zakupy inwestycyjne jednostek budżetowych </t>
  </si>
  <si>
    <t>Dotacje celowe z budżetu na finansowanie lub</t>
  </si>
  <si>
    <t>obiektów zabytkowych  przekazane jednostkom</t>
  </si>
  <si>
    <t xml:space="preserve">bieżące realizowane na podstawie porozumień (umów ) </t>
  </si>
  <si>
    <t xml:space="preserve">Zadania z zakresu geodezji i kartografii </t>
  </si>
  <si>
    <t>0 650</t>
  </si>
  <si>
    <t xml:space="preserve">Wpływy z opłat za wydanie prawa jazdy </t>
  </si>
  <si>
    <t xml:space="preserve">Dotacje celowe otrzymane z budżetu państwa na zadania </t>
  </si>
  <si>
    <t>bieżące z zakresu administracji rządowej zlecone powiatom</t>
  </si>
  <si>
    <t>związane z realizacją dodatku wychowawczego oraz dodatku</t>
  </si>
  <si>
    <t>do zryczałtowanej kwoty stanowiących pomoc państwa</t>
  </si>
  <si>
    <t xml:space="preserve">w wychowaniu dzieci </t>
  </si>
  <si>
    <t>Zadania z zakresu geodezji i kartografii</t>
  </si>
  <si>
    <t xml:space="preserve">Nieodpłatna pomoc prawna </t>
  </si>
  <si>
    <t>WYMIAR  SPRAWIEDLIWOŚCI</t>
  </si>
  <si>
    <t>Dotacja celowa otrzymana z tytułu pomocy finansowej</t>
  </si>
  <si>
    <t>udzielanej między jst na dofinasowanie własnych zadań</t>
  </si>
  <si>
    <t xml:space="preserve">RODZINA </t>
  </si>
  <si>
    <t>0 490</t>
  </si>
  <si>
    <t>Wpływy z innych lokalnych opłat pobieranych przez jst</t>
  </si>
  <si>
    <t xml:space="preserve">na podstawie odrębnych ustaw </t>
  </si>
  <si>
    <t>0 610</t>
  </si>
  <si>
    <t xml:space="preserve">Wpływy z opłat egzaminacyjnych oraz opłat za wydanie </t>
  </si>
  <si>
    <t xml:space="preserve">ich duplikatów </t>
  </si>
  <si>
    <t xml:space="preserve">Wpływy z opłat za korzystanie z wyżywienia w jednostkach </t>
  </si>
  <si>
    <t xml:space="preserve">przedszkolnego </t>
  </si>
  <si>
    <t xml:space="preserve">realizujących zadania z zakresu wychowania </t>
  </si>
  <si>
    <t xml:space="preserve">Powiatowe Centrum Pomocy Rodzinie w Świdwinie </t>
  </si>
  <si>
    <t xml:space="preserve">Działalność placówek opiekuńczo-wychowawczych </t>
  </si>
  <si>
    <t xml:space="preserve">Centrum Placówek Opiekuńczo-Wychowawczych w Świdwinie </t>
  </si>
  <si>
    <t>Utworzenie  i uzbrojenie strefy aktywności biznesowej</t>
  </si>
  <si>
    <t>Załącznik Nr 5</t>
  </si>
  <si>
    <t xml:space="preserve">                                   </t>
  </si>
  <si>
    <t>Wpływy i wydatki związane z gromadzeniem środków z opłat</t>
  </si>
  <si>
    <t xml:space="preserve">i kar za korzystanie ze środowiska </t>
  </si>
  <si>
    <t xml:space="preserve">RAZEM  DOCHODY </t>
  </si>
  <si>
    <t>Nadzory inwestorskie</t>
  </si>
  <si>
    <t xml:space="preserve">Przedszkola specjalne </t>
  </si>
  <si>
    <t xml:space="preserve">Starostwo  Powiatowe w Świdwinie </t>
  </si>
  <si>
    <t xml:space="preserve">Działalność  placówek opiekuńczo-wychowawczych </t>
  </si>
  <si>
    <t xml:space="preserve">Centrum Placówek Opiekuńczo-Wychow. w Świdwinie </t>
  </si>
  <si>
    <t>0 640</t>
  </si>
  <si>
    <t>0 940</t>
  </si>
  <si>
    <t xml:space="preserve">Wpływy z rozliczeń/zwrotów z lat ubiegłych </t>
  </si>
  <si>
    <t>0 460</t>
  </si>
  <si>
    <t>Wpływy z opłaty eksploatacyjnej</t>
  </si>
  <si>
    <t>Wpływy z tyt.kosztów egzek.,opłat komorni.i kosztów upom.</t>
  </si>
  <si>
    <t xml:space="preserve">Wpływy z najmu i dzierżawy skł.majątkowych </t>
  </si>
  <si>
    <t>Wpływy z pozostałych odsetek</t>
  </si>
  <si>
    <t>Budowa zintegrowanego szkolnictwa zawodowego</t>
  </si>
  <si>
    <t xml:space="preserve">Stworzenie Centrum Popularyzującego Naukę </t>
  </si>
  <si>
    <t>WYMIAR SPRAWIEDLIWOŚCI</t>
  </si>
  <si>
    <t>Wpływy z wpłat  gmin i powiatów na rzecz innych jst</t>
  </si>
  <si>
    <t>Wpływy z tytułu grzywien i innych kar pieniężnych od osób</t>
  </si>
  <si>
    <t>prawnych i innych jednostek  organizacyjnych</t>
  </si>
  <si>
    <t xml:space="preserve">w postaci  pieniężnej </t>
  </si>
  <si>
    <t xml:space="preserve">    WYDATKI NA REALIZACJĘ ZADAŃ Z ZAKRESU GOSPODARKI KOMUNALNEJ I OCHRONY ŚRODOWISKA </t>
  </si>
  <si>
    <t xml:space="preserve">Pomoc materialna dla uczniów o charakterze motywacyjnym </t>
  </si>
  <si>
    <t xml:space="preserve">Załącznik Nr 6 </t>
  </si>
  <si>
    <t>Załącznik Nr 14</t>
  </si>
  <si>
    <t>Starostwo Powiatowe w Świdwinie</t>
  </si>
  <si>
    <t>Załącznik Nr  10</t>
  </si>
  <si>
    <t>Załącznik Nr 15</t>
  </si>
  <si>
    <t xml:space="preserve">Starostwa Powiatowe </t>
  </si>
  <si>
    <t xml:space="preserve">Szkoły podstawowe specjalne </t>
  </si>
  <si>
    <t>0 950</t>
  </si>
  <si>
    <t xml:space="preserve">Technika </t>
  </si>
  <si>
    <t xml:space="preserve">Szkolne schroniska młodzieżowe </t>
  </si>
  <si>
    <t xml:space="preserve">Branżowe szkoły I i II stopnia </t>
  </si>
  <si>
    <t xml:space="preserve">Kwalifikacyjne kursy zawodowe </t>
  </si>
  <si>
    <t>w gimnazjach i klasach dotychcz.gimnazjum prowadzonych w</t>
  </si>
  <si>
    <t>innych typach szkół .liceach ogólnokszt, technikach,branż.szkol</t>
  </si>
  <si>
    <t>I stopnia i klasach dotychczs.szkoły zawodowej prowadzon.</t>
  </si>
  <si>
    <t>szkołach I stopnia oraz szkołach artystycznych</t>
  </si>
  <si>
    <t xml:space="preserve">Przedszkola  specjalne </t>
  </si>
  <si>
    <t>bieżące realizowane przez powiat na podstawie porozumień</t>
  </si>
  <si>
    <t xml:space="preserve">z organami administracji rządowej </t>
  </si>
  <si>
    <t xml:space="preserve">Wpływy z podatku dochodowego od osób fizycznych </t>
  </si>
  <si>
    <t xml:space="preserve">OŚWIATA I WYCHOWANIE </t>
  </si>
  <si>
    <t xml:space="preserve">OBRONA NARODOWA </t>
  </si>
  <si>
    <t xml:space="preserve">Pozostała działalność  </t>
  </si>
  <si>
    <t>Poradnia Psychologiczno-Pedagogiczna w Połczynie-Z</t>
  </si>
  <si>
    <t>0 620</t>
  </si>
  <si>
    <t xml:space="preserve">Razem </t>
  </si>
  <si>
    <t>Wpływy z opłat za zezwolenia akredytacje oraz opłaty ewid</t>
  </si>
  <si>
    <t xml:space="preserve">Wspieranie rodziny </t>
  </si>
  <si>
    <t xml:space="preserve">"Za zyciem" </t>
  </si>
  <si>
    <t xml:space="preserve">Zdobyć zawód z nie być zawiedzonym </t>
  </si>
  <si>
    <t>budżetu za I półrocze 2020 rok</t>
  </si>
  <si>
    <t>I pół 2020 r.</t>
  </si>
  <si>
    <t>Zespół Szkół Rolniczych CKZ w Świdwinie</t>
  </si>
  <si>
    <t>Zespół Szkół w Połczynie Zdroju</t>
  </si>
  <si>
    <t>Zespół Szkół w Świdwinie</t>
  </si>
  <si>
    <t>Zespół Szkół Rolniczych CKZ  w Świdwinie</t>
  </si>
  <si>
    <t>Zespół Szkół w Połczynie- Zdroju</t>
  </si>
  <si>
    <t xml:space="preserve">Zespół Szkół Rolniczych CKZ w Świdwinie </t>
  </si>
  <si>
    <t xml:space="preserve">Zespół Szkół w Świdwinie </t>
  </si>
  <si>
    <t>Zespół Szkół w Połczynie-Zdroju</t>
  </si>
  <si>
    <t>Zespół Szkół Rolniczych  CKZ w Świdwinie</t>
  </si>
  <si>
    <t>Przebudowa drogi nr 3340Z Sławoborze Odcinek III b</t>
  </si>
  <si>
    <t xml:space="preserve">Wpływy z różnych opłat </t>
  </si>
  <si>
    <t>Wpływy z tytułu kar i odszkodowań wynikających z umów</t>
  </si>
  <si>
    <t>Dotacje celowe otrzymane z budżetu państwa na inwestycje</t>
  </si>
  <si>
    <t xml:space="preserve">i zakupy inwestycyjne z zakresu administracji rządowej oraz </t>
  </si>
  <si>
    <t xml:space="preserve">inne zadania zlecone ustawami realizowane przez powiat </t>
  </si>
  <si>
    <t>Działalność placówek opiekuńczo - wychowawczych</t>
  </si>
  <si>
    <t>GOSPODARKA KOMUNALNA I OCHRONA ŚRODOWISKA</t>
  </si>
  <si>
    <t>Dotacje celowe otrzymane od samorządu województwa</t>
  </si>
  <si>
    <t>na zadania bieżące realizowane na podstawie porozumień</t>
  </si>
  <si>
    <t>(umów) między jst</t>
  </si>
  <si>
    <t>Stołówki szkolne i przedszkolne</t>
  </si>
  <si>
    <t>"Pszczółka moja przyjaciółka"</t>
  </si>
  <si>
    <t xml:space="preserve">Środki otrzymane od pozostałych jednostek zaliczanych do </t>
  </si>
  <si>
    <t>sektora finansów publicznych na realizację zadań bieżących</t>
  </si>
  <si>
    <t>jednostek zaliczanych do sektora finansów publicznych</t>
  </si>
  <si>
    <t xml:space="preserve">Dotacja celowa otrzymana z tytułu pomocy finansowej </t>
  </si>
  <si>
    <t>udzielanej między jednostkami na dofinansowanie własnych</t>
  </si>
  <si>
    <t xml:space="preserve"> zadań bieżących </t>
  </si>
  <si>
    <t>Budowa Regionalnej Infrastruktury Informacji Przestrzennej</t>
  </si>
  <si>
    <t>dofinansowanie własnych zadań inwestycyjnych i zakupów</t>
  </si>
  <si>
    <t>inwestycyjnych</t>
  </si>
  <si>
    <t>Środki otrzymane z państwowych funduszy celowych na</t>
  </si>
  <si>
    <t>finansowanie dofinansowanie kosztów realizacji inwestycji</t>
  </si>
  <si>
    <t>Modernizacja sal do praktycznej nauki zawodu ZSR CKZ</t>
  </si>
  <si>
    <t>"Zdobyć zawód a nie być zawiedzionym- edycja II" ZSR CKZ</t>
  </si>
  <si>
    <t xml:space="preserve">Centrum Placówek Opiekuńczo-Wychowaw. w Świdwinie </t>
  </si>
  <si>
    <t xml:space="preserve">"Za Życiem" </t>
  </si>
  <si>
    <t xml:space="preserve"> wydatki bieżące :</t>
  </si>
  <si>
    <t>Trwałość projektu" Okno na świat "</t>
  </si>
  <si>
    <t>Budowa zintegrowanego szkolnictwa zawodowego 8.9</t>
  </si>
  <si>
    <t>"Zdobyć zawód a nie być zawiedzonym"  8.6</t>
  </si>
  <si>
    <t>Stworzenie Centrum Popularyzującego Naukę 9.7</t>
  </si>
  <si>
    <t>Utworzenie  i uzbrojenie strefy aktywności biznesowej 1.13</t>
  </si>
  <si>
    <t>Dostosowanie infrastruktury szkol.zawodowego 9.9</t>
  </si>
  <si>
    <t xml:space="preserve"> wydatki majątkowe na programy fin.z udział.śr. art.5 ust.1</t>
  </si>
  <si>
    <t>Rozbudowa garażu dwustanowiskowego</t>
  </si>
  <si>
    <t>Zagospodarowanie placu za budynkiem Starostwa Powiatowego</t>
  </si>
  <si>
    <t>Zakup samochodu osobowego</t>
  </si>
  <si>
    <t>Szkoły policealne</t>
  </si>
  <si>
    <t>Policealne Studium ZDZ Połczyn Zdrój</t>
  </si>
  <si>
    <t>w tym wydatki majątkowe na dotacje</t>
  </si>
  <si>
    <t xml:space="preserve"> wydatki bieżące </t>
  </si>
  <si>
    <t xml:space="preserve">  wydatki bieżące :</t>
  </si>
  <si>
    <t>WYDATKI Z ZAKRESU ADMINISTRACJI RZĄDOWEJ</t>
  </si>
  <si>
    <t>dotacje na zadania bieżące</t>
  </si>
  <si>
    <t xml:space="preserve">WYKONYWANE NA PODSTAWIE POROZUMIEŃ Z ORGANAMI </t>
  </si>
  <si>
    <t xml:space="preserve">  ADMINISTRACJI RZĄDOWEJ</t>
  </si>
  <si>
    <t xml:space="preserve">WYDATKI NA ZDANIA Z ZAKRESU ADMINISTRACJI </t>
  </si>
  <si>
    <t xml:space="preserve">RZĄDOWEJ NA POROZUMIENIA Z ORGANAMI </t>
  </si>
  <si>
    <t>ADMINISTRACJI RZĄDOWEJ</t>
  </si>
  <si>
    <t>WYDATKI NA REALIZACJĘ ZADAŃ WYKONYWANYCH</t>
  </si>
  <si>
    <t xml:space="preserve">NA PODSTAWIE POROZUMIEŃ MIĘDZY JEDNOSTKAMI  </t>
  </si>
  <si>
    <t xml:space="preserve"> SAMORZĄDU TERYTORIALNEGO</t>
  </si>
  <si>
    <t>WYDATKI NA POROZUMIENIA MIĘDZY JEDNOSTKAMI SAMORZĄDU TERYTORIALNEGO</t>
  </si>
  <si>
    <t>Dotacje celowe na pomoc finansową udzielaną między jst</t>
  </si>
  <si>
    <t>Branżowe szkoły I i II stopnia</t>
  </si>
  <si>
    <t>DOTACJE NA ZADANIA WŁASNE POWIATU</t>
  </si>
  <si>
    <t>DOTACJE  CELOWE NA ZADANIA WŁASNE POWIATU</t>
  </si>
  <si>
    <t xml:space="preserve"> UDZIELONE  NA PODSTAWIE POROZUMIEŃ ( UMÓW ) z jst</t>
  </si>
  <si>
    <t>Nieodpłatna pomoc prawna</t>
  </si>
  <si>
    <t>Dotacje celowe z budżetu jst, udzielone w trybie art. 221</t>
  </si>
  <si>
    <t>ustawy, na finansowanie lub dofinansowanie zadań zleconych</t>
  </si>
  <si>
    <t>do realizacji organizacjom prowadzącym dział.pożytku publ.</t>
  </si>
  <si>
    <t>RAZEM DOTACJE udzielone na podstawie</t>
  </si>
  <si>
    <t>porozumień (umów) z jst</t>
  </si>
  <si>
    <t>Wpływy z tytułu kr i odszkodowań wynikających z umów</t>
  </si>
  <si>
    <t>Starostwo Powiatowe-zwroty kosztów pośrednich</t>
  </si>
  <si>
    <t>Dostosowanie infrastruktury szkolnictwa zawodowego 9.9</t>
  </si>
  <si>
    <t>0 670</t>
  </si>
  <si>
    <t xml:space="preserve"> DOCHODY NA REALIZACJĘ ZADAŃ Z ZAKRESU GOSPODARKI KOMUNALNEJ I OCHRONY ŚRODOWISKA </t>
  </si>
  <si>
    <t>BEZPIECZEŃSTWO PUBLICZNE I OCHRONA PRZECIWPOŻAROWA</t>
  </si>
  <si>
    <t>i zakupów inwestycyjnych jednostek sektora fin. publicznych</t>
  </si>
  <si>
    <t>udzielanej między jednostkami samorządu terytorialnego na</t>
  </si>
  <si>
    <t xml:space="preserve">Wpływy z podatku dochodowego od osób prawnych </t>
  </si>
  <si>
    <t xml:space="preserve">Wpływy ze sprzedaży wyrobów </t>
  </si>
  <si>
    <t xml:space="preserve">świadectw, dyplomów, zaświadczeń, certyfikatów oraz </t>
  </si>
  <si>
    <t xml:space="preserve">Wpływy z otrzymanych spadków, zapisów i darowizn </t>
  </si>
  <si>
    <t>Wpływy z opłat za trw. zarząd,użytkow i użytk.wieczy.nier.</t>
  </si>
  <si>
    <t xml:space="preserve">Budowa Region. Infrastruktury Informacji Przestrzennej </t>
  </si>
  <si>
    <t>Dotacje celowe na finansowanie inwestycji i zakupów inwestycyjnych jednostek niezaliczanych do sektora finansów publicznych</t>
  </si>
  <si>
    <t>strona - 27 -</t>
  </si>
  <si>
    <t>strona - 28 -</t>
  </si>
  <si>
    <t>strona - 29 -</t>
  </si>
  <si>
    <t>strona - 30 -</t>
  </si>
  <si>
    <t>strona - 31 -</t>
  </si>
  <si>
    <t>strona - 32 -</t>
  </si>
  <si>
    <t>strona - 33 -</t>
  </si>
  <si>
    <t>strona - 34 -</t>
  </si>
  <si>
    <t>strona - 35 -</t>
  </si>
  <si>
    <t>strona - 36 -</t>
  </si>
  <si>
    <t>strona - 37 -</t>
  </si>
  <si>
    <t>strona - 38 -</t>
  </si>
  <si>
    <t>strona - 39 -</t>
  </si>
  <si>
    <t>strona - 40 -</t>
  </si>
  <si>
    <t>strona - 41 -</t>
  </si>
  <si>
    <t>strona - 42 -</t>
  </si>
  <si>
    <t>strona - 43 -</t>
  </si>
  <si>
    <t>strona - 44 -</t>
  </si>
  <si>
    <t>strona - 45 -</t>
  </si>
  <si>
    <t>strona - 46 -</t>
  </si>
  <si>
    <t>strona - 47 -</t>
  </si>
  <si>
    <t>strona - 48 -</t>
  </si>
  <si>
    <t>strona - 49 -</t>
  </si>
  <si>
    <t>strona - 50 -</t>
  </si>
  <si>
    <t>strona - 51 -</t>
  </si>
  <si>
    <t>strona - 52 -</t>
  </si>
  <si>
    <t>strona - 53 -</t>
  </si>
  <si>
    <t>strona - 54 -</t>
  </si>
  <si>
    <t>strona - 55 -</t>
  </si>
  <si>
    <t>strona - 56 -</t>
  </si>
  <si>
    <t>strona - 57 -</t>
  </si>
  <si>
    <t>strona - 58 -</t>
  </si>
  <si>
    <t>Środki z Funduszu Pracy otrzymane na realizację</t>
  </si>
  <si>
    <t>zadań wynikających z odrębnych</t>
  </si>
  <si>
    <t>ustaw</t>
  </si>
  <si>
    <t>strona - 59 -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</si>
</sst>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0.0000"/>
    <numFmt numFmtId="168" formatCode="0;[Red]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3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 CE"/>
      <family val="0"/>
    </font>
    <font>
      <u val="single"/>
      <sz val="10"/>
      <name val="Arial CE"/>
      <family val="0"/>
    </font>
    <font>
      <b/>
      <sz val="9.5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11"/>
      <name val="Arial"/>
      <family val="2"/>
    </font>
    <font>
      <sz val="9.5"/>
      <name val="Times New Roman"/>
      <family val="1"/>
    </font>
    <font>
      <b/>
      <i/>
      <u val="single"/>
      <sz val="9.5"/>
      <name val="Times New Roman"/>
      <family val="1"/>
    </font>
    <font>
      <i/>
      <sz val="9.5"/>
      <name val="Times New Roman"/>
      <family val="1"/>
    </font>
    <font>
      <b/>
      <i/>
      <sz val="9.5"/>
      <name val="Times New Roman"/>
      <family val="1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Arial CE"/>
      <family val="0"/>
    </font>
    <font>
      <b/>
      <i/>
      <u val="single"/>
      <sz val="10"/>
      <name val="Arial CE"/>
      <family val="0"/>
    </font>
    <font>
      <b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0"/>
      <name val="Arial CE"/>
      <family val="0"/>
    </font>
    <font>
      <i/>
      <u val="single"/>
      <sz val="10"/>
      <color indexed="10"/>
      <name val="Times New Roman"/>
      <family val="1"/>
    </font>
    <font>
      <i/>
      <u val="single"/>
      <sz val="10"/>
      <color indexed="10"/>
      <name val="Arial CE"/>
      <family val="0"/>
    </font>
    <font>
      <b/>
      <i/>
      <u val="single"/>
      <sz val="10"/>
      <color indexed="10"/>
      <name val="Arial CE"/>
      <family val="0"/>
    </font>
    <font>
      <b/>
      <sz val="10"/>
      <color indexed="10"/>
      <name val="Times New Roman"/>
      <family val="1"/>
    </font>
    <font>
      <b/>
      <sz val="10"/>
      <color indexed="10"/>
      <name val="Arial CE"/>
      <family val="0"/>
    </font>
    <font>
      <u val="single"/>
      <sz val="10"/>
      <color indexed="10"/>
      <name val="Arial CE"/>
      <family val="0"/>
    </font>
    <font>
      <i/>
      <sz val="10"/>
      <color indexed="10"/>
      <name val="Arial CE"/>
      <family val="0"/>
    </font>
    <font>
      <sz val="9"/>
      <color indexed="10"/>
      <name val="Arial CE"/>
      <family val="0"/>
    </font>
    <font>
      <i/>
      <u val="single"/>
      <sz val="9"/>
      <color indexed="10"/>
      <name val="Arial CE"/>
      <family val="0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0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FF0000"/>
      <name val="Arial CE"/>
      <family val="0"/>
    </font>
    <font>
      <i/>
      <u val="single"/>
      <sz val="10"/>
      <color rgb="FFFF0000"/>
      <name val="Times New Roman"/>
      <family val="1"/>
    </font>
    <font>
      <i/>
      <u val="single"/>
      <sz val="10"/>
      <color rgb="FFFF0000"/>
      <name val="Arial CE"/>
      <family val="0"/>
    </font>
    <font>
      <b/>
      <i/>
      <u val="single"/>
      <sz val="10"/>
      <color rgb="FFFF0000"/>
      <name val="Arial CE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i/>
      <sz val="10"/>
      <color rgb="FFFF0000"/>
      <name val="Arial CE"/>
      <family val="0"/>
    </font>
    <font>
      <sz val="9"/>
      <color rgb="FFFF0000"/>
      <name val="Arial CE"/>
      <family val="0"/>
    </font>
    <font>
      <i/>
      <u val="single"/>
      <sz val="9"/>
      <color rgb="FFFF0000"/>
      <name val="Arial CE"/>
      <family val="0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5" fillId="25" borderId="1" applyNumberFormat="0" applyAlignment="0" applyProtection="0"/>
    <xf numFmtId="0" fontId="96" fillId="26" borderId="2" applyNumberFormat="0" applyAlignment="0" applyProtection="0"/>
    <xf numFmtId="0" fontId="9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8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26" borderId="1" applyNumberFormat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1" borderId="0" applyNumberFormat="0" applyBorder="0" applyAlignment="0" applyProtection="0"/>
  </cellStyleXfs>
  <cellXfs count="9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12" fillId="0" borderId="0" xfId="0" applyFont="1" applyBorder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4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112" fillId="0" borderId="0" xfId="0" applyFont="1" applyAlignment="1">
      <alignment vertical="center"/>
    </xf>
    <xf numFmtId="0" fontId="125" fillId="0" borderId="0" xfId="0" applyFont="1" applyAlignment="1">
      <alignment/>
    </xf>
    <xf numFmtId="0" fontId="13" fillId="0" borderId="0" xfId="0" applyFont="1" applyAlignment="1">
      <alignment/>
    </xf>
    <xf numFmtId="0" fontId="125" fillId="0" borderId="0" xfId="0" applyFon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/>
    </xf>
    <xf numFmtId="0" fontId="126" fillId="0" borderId="0" xfId="0" applyFont="1" applyAlignment="1">
      <alignment/>
    </xf>
    <xf numFmtId="0" fontId="126" fillId="0" borderId="0" xfId="0" applyFont="1" applyBorder="1" applyAlignment="1">
      <alignment/>
    </xf>
    <xf numFmtId="0" fontId="127" fillId="0" borderId="0" xfId="0" applyFont="1" applyBorder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0" fontId="131" fillId="0" borderId="0" xfId="0" applyFont="1" applyFill="1" applyAlignment="1">
      <alignment/>
    </xf>
    <xf numFmtId="0" fontId="132" fillId="0" borderId="0" xfId="0" applyFont="1" applyFill="1" applyAlignment="1">
      <alignment/>
    </xf>
    <xf numFmtId="0" fontId="130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130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3" fontId="2" fillId="32" borderId="17" xfId="0" applyNumberFormat="1" applyFont="1" applyFill="1" applyBorder="1" applyAlignment="1">
      <alignment/>
    </xf>
    <xf numFmtId="4" fontId="2" fillId="32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14" fillId="32" borderId="14" xfId="0" applyFont="1" applyFill="1" applyBorder="1" applyAlignment="1">
      <alignment vertical="center"/>
    </xf>
    <xf numFmtId="0" fontId="15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15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6" fillId="0" borderId="21" xfId="0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right"/>
    </xf>
    <xf numFmtId="0" fontId="2" fillId="32" borderId="18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2" fillId="32" borderId="23" xfId="0" applyFont="1" applyFill="1" applyBorder="1" applyAlignment="1">
      <alignment/>
    </xf>
    <xf numFmtId="0" fontId="15" fillId="32" borderId="15" xfId="0" applyFont="1" applyFill="1" applyBorder="1" applyAlignment="1">
      <alignment/>
    </xf>
    <xf numFmtId="0" fontId="15" fillId="32" borderId="17" xfId="0" applyFont="1" applyFill="1" applyBorder="1" applyAlignment="1">
      <alignment horizontal="right"/>
    </xf>
    <xf numFmtId="0" fontId="15" fillId="32" borderId="14" xfId="0" applyFont="1" applyFill="1" applyBorder="1" applyAlignment="1">
      <alignment/>
    </xf>
    <xf numFmtId="3" fontId="15" fillId="32" borderId="17" xfId="0" applyNumberFormat="1" applyFont="1" applyFill="1" applyBorder="1" applyAlignment="1">
      <alignment/>
    </xf>
    <xf numFmtId="4" fontId="15" fillId="32" borderId="17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4" fontId="14" fillId="32" borderId="17" xfId="0" applyNumberFormat="1" applyFont="1" applyFill="1" applyBorder="1" applyAlignment="1">
      <alignment/>
    </xf>
    <xf numFmtId="0" fontId="20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3" fontId="21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0" fontId="2" fillId="32" borderId="20" xfId="0" applyFont="1" applyFill="1" applyBorder="1" applyAlignment="1">
      <alignment/>
    </xf>
    <xf numFmtId="0" fontId="15" fillId="32" borderId="23" xfId="0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3" fontId="15" fillId="0" borderId="17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21" fillId="0" borderId="17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4" xfId="0" applyFont="1" applyBorder="1" applyAlignment="1">
      <alignment/>
    </xf>
    <xf numFmtId="0" fontId="26" fillId="0" borderId="18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4" fontId="26" fillId="0" borderId="10" xfId="0" applyNumberFormat="1" applyFont="1" applyFill="1" applyBorder="1" applyAlignment="1">
      <alignment/>
    </xf>
    <xf numFmtId="0" fontId="15" fillId="0" borderId="2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1" xfId="0" applyFont="1" applyBorder="1" applyAlignment="1">
      <alignment horizontal="right"/>
    </xf>
    <xf numFmtId="0" fontId="26" fillId="0" borderId="15" xfId="0" applyFont="1" applyBorder="1" applyAlignment="1">
      <alignment/>
    </xf>
    <xf numFmtId="4" fontId="26" fillId="0" borderId="12" xfId="0" applyNumberFormat="1" applyFont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0" fontId="31" fillId="0" borderId="22" xfId="0" applyFont="1" applyBorder="1" applyAlignment="1">
      <alignment horizontal="right"/>
    </xf>
    <xf numFmtId="0" fontId="21" fillId="0" borderId="15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31" fillId="0" borderId="21" xfId="0" applyFont="1" applyBorder="1" applyAlignment="1">
      <alignment horizontal="right"/>
    </xf>
    <xf numFmtId="0" fontId="32" fillId="0" borderId="21" xfId="0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164" fontId="2" fillId="32" borderId="17" xfId="0" applyNumberFormat="1" applyFont="1" applyFill="1" applyBorder="1" applyAlignment="1">
      <alignment/>
    </xf>
    <xf numFmtId="4" fontId="2" fillId="32" borderId="17" xfId="0" applyNumberFormat="1" applyFont="1" applyFill="1" applyBorder="1" applyAlignment="1">
      <alignment/>
    </xf>
    <xf numFmtId="4" fontId="7" fillId="32" borderId="17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2" borderId="12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2" borderId="2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/>
    </xf>
    <xf numFmtId="3" fontId="84" fillId="0" borderId="0" xfId="0" applyNumberFormat="1" applyFont="1" applyFill="1" applyBorder="1" applyAlignment="1">
      <alignment/>
    </xf>
    <xf numFmtId="2" fontId="84" fillId="0" borderId="0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4" fontId="7" fillId="0" borderId="17" xfId="0" applyNumberFormat="1" applyFont="1" applyBorder="1" applyAlignment="1">
      <alignment/>
    </xf>
    <xf numFmtId="3" fontId="85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19" xfId="0" applyFont="1" applyBorder="1" applyAlignment="1">
      <alignment/>
    </xf>
    <xf numFmtId="4" fontId="16" fillId="0" borderId="17" xfId="0" applyNumberFormat="1" applyFont="1" applyFill="1" applyBorder="1" applyAlignment="1">
      <alignment/>
    </xf>
    <xf numFmtId="166" fontId="1" fillId="0" borderId="17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2" borderId="18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6" fillId="0" borderId="2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7" xfId="0" applyFont="1" applyBorder="1" applyAlignment="1">
      <alignment/>
    </xf>
    <xf numFmtId="0" fontId="2" fillId="32" borderId="19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66" fontId="2" fillId="32" borderId="17" xfId="0" applyNumberFormat="1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166" fontId="15" fillId="32" borderId="17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4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20" fontId="57" fillId="0" borderId="0" xfId="0" applyNumberFormat="1" applyFont="1" applyFill="1" applyBorder="1" applyAlignment="1">
      <alignment/>
    </xf>
    <xf numFmtId="164" fontId="2" fillId="32" borderId="17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0" fontId="2" fillId="32" borderId="11" xfId="0" applyFont="1" applyFill="1" applyBorder="1" applyAlignment="1">
      <alignment/>
    </xf>
    <xf numFmtId="164" fontId="2" fillId="32" borderId="12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164" fontId="2" fillId="32" borderId="15" xfId="0" applyNumberFormat="1" applyFont="1" applyFill="1" applyBorder="1" applyAlignment="1">
      <alignment/>
    </xf>
    <xf numFmtId="164" fontId="2" fillId="32" borderId="13" xfId="0" applyNumberFormat="1" applyFont="1" applyFill="1" applyBorder="1" applyAlignment="1">
      <alignment/>
    </xf>
    <xf numFmtId="4" fontId="2" fillId="32" borderId="14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164" fontId="15" fillId="32" borderId="17" xfId="0" applyNumberFormat="1" applyFont="1" applyFill="1" applyBorder="1" applyAlignment="1">
      <alignment/>
    </xf>
    <xf numFmtId="4" fontId="8" fillId="32" borderId="1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" fontId="5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4" fontId="7" fillId="0" borderId="13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2" fontId="57" fillId="0" borderId="0" xfId="0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right"/>
    </xf>
    <xf numFmtId="0" fontId="2" fillId="32" borderId="18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vertical="center" wrapText="1"/>
    </xf>
    <xf numFmtId="3" fontId="2" fillId="32" borderId="17" xfId="0" applyNumberFormat="1" applyFont="1" applyFill="1" applyBorder="1" applyAlignment="1">
      <alignment vertical="center"/>
    </xf>
    <xf numFmtId="4" fontId="2" fillId="32" borderId="17" xfId="0" applyNumberFormat="1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2" fontId="57" fillId="0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5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" fillId="0" borderId="12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7" fillId="32" borderId="12" xfId="0" applyFont="1" applyFill="1" applyBorder="1" applyAlignment="1">
      <alignment horizontal="right"/>
    </xf>
    <xf numFmtId="0" fontId="7" fillId="32" borderId="10" xfId="0" applyFont="1" applyFill="1" applyBorder="1" applyAlignment="1">
      <alignment/>
    </xf>
    <xf numFmtId="0" fontId="7" fillId="32" borderId="21" xfId="0" applyFont="1" applyFill="1" applyBorder="1" applyAlignment="1">
      <alignment/>
    </xf>
    <xf numFmtId="164" fontId="7" fillId="32" borderId="17" xfId="0" applyNumberFormat="1" applyFont="1" applyFill="1" applyBorder="1" applyAlignment="1">
      <alignment/>
    </xf>
    <xf numFmtId="4" fontId="7" fillId="32" borderId="18" xfId="0" applyNumberFormat="1" applyFont="1" applyFill="1" applyBorder="1" applyAlignment="1">
      <alignment/>
    </xf>
    <xf numFmtId="2" fontId="7" fillId="32" borderId="17" xfId="0" applyNumberFormat="1" applyFont="1" applyFill="1" applyBorder="1" applyAlignment="1">
      <alignment/>
    </xf>
    <xf numFmtId="0" fontId="7" fillId="32" borderId="20" xfId="0" applyFont="1" applyFill="1" applyBorder="1" applyAlignment="1">
      <alignment horizontal="right"/>
    </xf>
    <xf numFmtId="0" fontId="7" fillId="32" borderId="16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164" fontId="8" fillId="32" borderId="17" xfId="0" applyNumberFormat="1" applyFont="1" applyFill="1" applyBorder="1" applyAlignment="1">
      <alignment/>
    </xf>
    <xf numFmtId="4" fontId="8" fillId="32" borderId="18" xfId="0" applyNumberFormat="1" applyFont="1" applyFill="1" applyBorder="1" applyAlignment="1">
      <alignment/>
    </xf>
    <xf numFmtId="2" fontId="8" fillId="32" borderId="17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right"/>
    </xf>
    <xf numFmtId="0" fontId="7" fillId="32" borderId="13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/>
    </xf>
    <xf numFmtId="16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1" xfId="0" applyFont="1" applyFill="1" applyBorder="1" applyAlignment="1">
      <alignment/>
    </xf>
    <xf numFmtId="16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35" fillId="0" borderId="2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21" xfId="0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2" fontId="35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166" fontId="7" fillId="32" borderId="17" xfId="0" applyNumberFormat="1" applyFont="1" applyFill="1" applyBorder="1" applyAlignment="1">
      <alignment/>
    </xf>
    <xf numFmtId="166" fontId="8" fillId="32" borderId="17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0" fillId="0" borderId="22" xfId="0" applyFont="1" applyBorder="1" applyAlignment="1">
      <alignment horizontal="right"/>
    </xf>
    <xf numFmtId="0" fontId="6" fillId="0" borderId="18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35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24" xfId="0" applyFont="1" applyBorder="1" applyAlignment="1">
      <alignment/>
    </xf>
    <xf numFmtId="16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3" fontId="7" fillId="32" borderId="16" xfId="0" applyNumberFormat="1" applyFont="1" applyFill="1" applyBorder="1" applyAlignment="1">
      <alignment/>
    </xf>
    <xf numFmtId="4" fontId="7" fillId="32" borderId="20" xfId="0" applyNumberFormat="1" applyFont="1" applyFill="1" applyBorder="1" applyAlignment="1">
      <alignment/>
    </xf>
    <xf numFmtId="4" fontId="7" fillId="32" borderId="13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166" fontId="8" fillId="32" borderId="10" xfId="0" applyNumberFormat="1" applyFont="1" applyFill="1" applyBorder="1" applyAlignment="1">
      <alignment/>
    </xf>
    <xf numFmtId="166" fontId="8" fillId="32" borderId="12" xfId="0" applyNumberFormat="1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27" fillId="32" borderId="21" xfId="0" applyFont="1" applyFill="1" applyBorder="1" applyAlignment="1">
      <alignment/>
    </xf>
    <xf numFmtId="0" fontId="8" fillId="0" borderId="10" xfId="0" applyFont="1" applyBorder="1" applyAlignment="1">
      <alignment/>
    </xf>
    <xf numFmtId="3" fontId="8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4" xfId="0" applyFont="1" applyBorder="1" applyAlignment="1">
      <alignment/>
    </xf>
    <xf numFmtId="0" fontId="35" fillId="0" borderId="21" xfId="0" applyFont="1" applyFill="1" applyBorder="1" applyAlignment="1">
      <alignment/>
    </xf>
    <xf numFmtId="164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16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7" xfId="0" applyFont="1" applyFill="1" applyBorder="1" applyAlignment="1">
      <alignment/>
    </xf>
    <xf numFmtId="164" fontId="27" fillId="0" borderId="17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27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27" fillId="0" borderId="2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164" fontId="35" fillId="0" borderId="17" xfId="0" applyNumberFormat="1" applyFont="1" applyBorder="1" applyAlignment="1">
      <alignment/>
    </xf>
    <xf numFmtId="4" fontId="35" fillId="0" borderId="17" xfId="0" applyNumberFormat="1" applyFont="1" applyBorder="1" applyAlignment="1">
      <alignment/>
    </xf>
    <xf numFmtId="0" fontId="27" fillId="0" borderId="18" xfId="0" applyFont="1" applyFill="1" applyBorder="1" applyAlignment="1">
      <alignment/>
    </xf>
    <xf numFmtId="164" fontId="27" fillId="0" borderId="10" xfId="0" applyNumberFormat="1" applyFont="1" applyBorder="1" applyAlignment="1">
      <alignment/>
    </xf>
    <xf numFmtId="0" fontId="35" fillId="0" borderId="24" xfId="0" applyFont="1" applyBorder="1" applyAlignment="1">
      <alignment/>
    </xf>
    <xf numFmtId="0" fontId="9" fillId="0" borderId="15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166" fontId="9" fillId="0" borderId="17" xfId="0" applyNumberFormat="1" applyFont="1" applyBorder="1" applyAlignment="1">
      <alignment/>
    </xf>
    <xf numFmtId="0" fontId="20" fillId="0" borderId="13" xfId="0" applyFont="1" applyBorder="1" applyAlignment="1">
      <alignment horizontal="right"/>
    </xf>
    <xf numFmtId="0" fontId="7" fillId="32" borderId="17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164" fontId="7" fillId="32" borderId="10" xfId="0" applyNumberFormat="1" applyFont="1" applyFill="1" applyBorder="1" applyAlignment="1">
      <alignment/>
    </xf>
    <xf numFmtId="164" fontId="7" fillId="32" borderId="11" xfId="0" applyNumberFormat="1" applyFont="1" applyFill="1" applyBorder="1" applyAlignment="1">
      <alignment/>
    </xf>
    <xf numFmtId="166" fontId="7" fillId="32" borderId="12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8" fillId="32" borderId="12" xfId="0" applyNumberFormat="1" applyFont="1" applyFill="1" applyBorder="1" applyAlignment="1">
      <alignment/>
    </xf>
    <xf numFmtId="3" fontId="8" fillId="32" borderId="17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164" fontId="7" fillId="32" borderId="13" xfId="0" applyNumberFormat="1" applyFont="1" applyFill="1" applyBorder="1" applyAlignment="1">
      <alignment/>
    </xf>
    <xf numFmtId="166" fontId="7" fillId="32" borderId="13" xfId="0" applyNumberFormat="1" applyFont="1" applyFill="1" applyBorder="1" applyAlignment="1">
      <alignment/>
    </xf>
    <xf numFmtId="166" fontId="7" fillId="0" borderId="18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166" fontId="7" fillId="32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6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2" borderId="18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8" fillId="32" borderId="13" xfId="0" applyNumberFormat="1" applyFont="1" applyFill="1" applyBorder="1" applyAlignment="1">
      <alignment/>
    </xf>
    <xf numFmtId="166" fontId="8" fillId="32" borderId="13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166" fontId="9" fillId="0" borderId="18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9" fillId="0" borderId="13" xfId="0" applyFont="1" applyBorder="1" applyAlignment="1">
      <alignment/>
    </xf>
    <xf numFmtId="164" fontId="9" fillId="0" borderId="13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35" fillId="0" borderId="22" xfId="0" applyFont="1" applyBorder="1" applyAlignment="1">
      <alignment/>
    </xf>
    <xf numFmtId="166" fontId="9" fillId="0" borderId="13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3" fontId="7" fillId="0" borderId="13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2" fontId="38" fillId="0" borderId="13" xfId="0" applyNumberFormat="1" applyFont="1" applyBorder="1" applyAlignment="1">
      <alignment/>
    </xf>
    <xf numFmtId="2" fontId="38" fillId="0" borderId="17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7" fillId="32" borderId="24" xfId="0" applyFont="1" applyFill="1" applyBorder="1" applyAlignment="1">
      <alignment/>
    </xf>
    <xf numFmtId="166" fontId="7" fillId="32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6" fontId="8" fillId="0" borderId="12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/>
    </xf>
    <xf numFmtId="166" fontId="7" fillId="0" borderId="18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6" fontId="7" fillId="0" borderId="15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6" fontId="9" fillId="0" borderId="18" xfId="0" applyNumberFormat="1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7" xfId="0" applyFont="1" applyBorder="1" applyAlignment="1">
      <alignment/>
    </xf>
    <xf numFmtId="164" fontId="20" fillId="0" borderId="17" xfId="0" applyNumberFormat="1" applyFont="1" applyBorder="1" applyAlignment="1">
      <alignment/>
    </xf>
    <xf numFmtId="166" fontId="20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4" fontId="8" fillId="32" borderId="15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4" fontId="7" fillId="32" borderId="15" xfId="0" applyNumberFormat="1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35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9" fillId="0" borderId="20" xfId="0" applyFont="1" applyBorder="1" applyAlignment="1">
      <alignment/>
    </xf>
    <xf numFmtId="164" fontId="9" fillId="0" borderId="21" xfId="0" applyNumberFormat="1" applyFont="1" applyBorder="1" applyAlignment="1">
      <alignment/>
    </xf>
    <xf numFmtId="0" fontId="6" fillId="32" borderId="10" xfId="0" applyFont="1" applyFill="1" applyBorder="1" applyAlignment="1">
      <alignment/>
    </xf>
    <xf numFmtId="164" fontId="6" fillId="32" borderId="22" xfId="0" applyNumberFormat="1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6" fontId="6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164" fontId="7" fillId="32" borderId="21" xfId="0" applyNumberFormat="1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7" xfId="0" applyFont="1" applyBorder="1" applyAlignment="1">
      <alignment/>
    </xf>
    <xf numFmtId="166" fontId="8" fillId="32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166" fontId="7" fillId="32" borderId="16" xfId="0" applyNumberFormat="1" applyFont="1" applyFill="1" applyBorder="1" applyAlignment="1">
      <alignment/>
    </xf>
    <xf numFmtId="0" fontId="6" fillId="32" borderId="19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3" fontId="7" fillId="32" borderId="10" xfId="0" applyNumberFormat="1" applyFont="1" applyFill="1" applyBorder="1" applyAlignment="1">
      <alignment/>
    </xf>
    <xf numFmtId="2" fontId="7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166" fontId="6" fillId="0" borderId="10" xfId="0" applyNumberFormat="1" applyFont="1" applyBorder="1" applyAlignment="1">
      <alignment/>
    </xf>
    <xf numFmtId="3" fontId="7" fillId="32" borderId="24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3" fontId="7" fillId="32" borderId="19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" fontId="7" fillId="32" borderId="16" xfId="0" applyNumberFormat="1" applyFont="1" applyFill="1" applyBorder="1" applyAlignment="1">
      <alignment/>
    </xf>
    <xf numFmtId="3" fontId="7" fillId="32" borderId="22" xfId="0" applyNumberFormat="1" applyFont="1" applyFill="1" applyBorder="1" applyAlignment="1">
      <alignment/>
    </xf>
    <xf numFmtId="4" fontId="7" fillId="32" borderId="13" xfId="0" applyNumberFormat="1" applyFont="1" applyFill="1" applyBorder="1" applyAlignment="1">
      <alignment/>
    </xf>
    <xf numFmtId="0" fontId="8" fillId="32" borderId="22" xfId="0" applyFont="1" applyFill="1" applyBorder="1" applyAlignment="1">
      <alignment/>
    </xf>
    <xf numFmtId="3" fontId="8" fillId="32" borderId="17" xfId="0" applyNumberFormat="1" applyFont="1" applyFill="1" applyBorder="1" applyAlignment="1">
      <alignment/>
    </xf>
    <xf numFmtId="4" fontId="8" fillId="32" borderId="17" xfId="0" applyNumberFormat="1" applyFont="1" applyFill="1" applyBorder="1" applyAlignment="1">
      <alignment/>
    </xf>
    <xf numFmtId="166" fontId="8" fillId="32" borderId="17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32" borderId="13" xfId="0" applyNumberFormat="1" applyFont="1" applyFill="1" applyBorder="1" applyAlignment="1">
      <alignment/>
    </xf>
    <xf numFmtId="4" fontId="6" fillId="32" borderId="15" xfId="0" applyNumberFormat="1" applyFont="1" applyFill="1" applyBorder="1" applyAlignment="1">
      <alignment/>
    </xf>
    <xf numFmtId="164" fontId="7" fillId="32" borderId="16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64" fontId="8" fillId="0" borderId="22" xfId="0" applyNumberFormat="1" applyFont="1" applyBorder="1" applyAlignment="1">
      <alignment/>
    </xf>
    <xf numFmtId="0" fontId="7" fillId="32" borderId="12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21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vertical="center"/>
    </xf>
    <xf numFmtId="4" fontId="7" fillId="32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7" fillId="32" borderId="17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1" xfId="0" applyFont="1" applyFill="1" applyBorder="1" applyAlignment="1">
      <alignment/>
    </xf>
    <xf numFmtId="3" fontId="20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0" fontId="89" fillId="0" borderId="0" xfId="0" applyFont="1" applyAlignment="1">
      <alignment/>
    </xf>
    <xf numFmtId="0" fontId="6" fillId="0" borderId="24" xfId="0" applyFont="1" applyBorder="1" applyAlignment="1">
      <alignment/>
    </xf>
    <xf numFmtId="3" fontId="6" fillId="0" borderId="1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38" fillId="0" borderId="13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90" fillId="0" borderId="0" xfId="0" applyFont="1" applyAlignment="1">
      <alignment/>
    </xf>
    <xf numFmtId="3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6" fontId="35" fillId="0" borderId="10" xfId="0" applyNumberFormat="1" applyFont="1" applyBorder="1" applyAlignment="1">
      <alignment/>
    </xf>
    <xf numFmtId="166" fontId="27" fillId="0" borderId="17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164" fontId="6" fillId="0" borderId="23" xfId="0" applyNumberFormat="1" applyFont="1" applyBorder="1" applyAlignment="1">
      <alignment/>
    </xf>
    <xf numFmtId="0" fontId="91" fillId="32" borderId="17" xfId="0" applyFont="1" applyFill="1" applyBorder="1" applyAlignment="1">
      <alignment/>
    </xf>
    <xf numFmtId="0" fontId="92" fillId="0" borderId="16" xfId="0" applyFont="1" applyBorder="1" applyAlignment="1">
      <alignment/>
    </xf>
    <xf numFmtId="0" fontId="6" fillId="32" borderId="17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164" fontId="6" fillId="0" borderId="15" xfId="0" applyNumberFormat="1" applyFont="1" applyBorder="1" applyAlignment="1">
      <alignment horizontal="center"/>
    </xf>
    <xf numFmtId="0" fontId="38" fillId="0" borderId="16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66" fontId="6" fillId="0" borderId="12" xfId="0" applyNumberFormat="1" applyFont="1" applyBorder="1" applyAlignment="1">
      <alignment/>
    </xf>
    <xf numFmtId="164" fontId="7" fillId="32" borderId="13" xfId="0" applyNumberFormat="1" applyFont="1" applyFill="1" applyBorder="1" applyAlignment="1">
      <alignment vertical="center"/>
    </xf>
    <xf numFmtId="164" fontId="7" fillId="32" borderId="14" xfId="0" applyNumberFormat="1" applyFont="1" applyFill="1" applyBorder="1" applyAlignment="1">
      <alignment vertical="center"/>
    </xf>
    <xf numFmtId="166" fontId="7" fillId="32" borderId="13" xfId="0" applyNumberFormat="1" applyFont="1" applyFill="1" applyBorder="1" applyAlignment="1">
      <alignment vertical="center"/>
    </xf>
    <xf numFmtId="4" fontId="7" fillId="32" borderId="13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8" fontId="6" fillId="0" borderId="21" xfId="0" applyNumberFormat="1" applyFont="1" applyBorder="1" applyAlignment="1">
      <alignment horizontal="right"/>
    </xf>
    <xf numFmtId="168" fontId="6" fillId="0" borderId="21" xfId="0" applyNumberFormat="1" applyFont="1" applyBorder="1" applyAlignment="1">
      <alignment/>
    </xf>
    <xf numFmtId="2" fontId="7" fillId="32" borderId="24" xfId="0" applyNumberFormat="1" applyFont="1" applyFill="1" applyBorder="1" applyAlignment="1">
      <alignment/>
    </xf>
    <xf numFmtId="164" fontId="7" fillId="32" borderId="14" xfId="0" applyNumberFormat="1" applyFont="1" applyFill="1" applyBorder="1" applyAlignment="1">
      <alignment/>
    </xf>
    <xf numFmtId="2" fontId="7" fillId="32" borderId="22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1" fontId="6" fillId="0" borderId="13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3" fontId="7" fillId="32" borderId="15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/>
    </xf>
    <xf numFmtId="0" fontId="92" fillId="0" borderId="0" xfId="0" applyFont="1" applyAlignment="1">
      <alignment/>
    </xf>
    <xf numFmtId="4" fontId="92" fillId="0" borderId="0" xfId="0" applyNumberFormat="1" applyFont="1" applyAlignment="1">
      <alignment/>
    </xf>
    <xf numFmtId="166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4" fontId="7" fillId="32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15" fillId="0" borderId="0" xfId="0" applyFont="1" applyFill="1" applyAlignment="1">
      <alignment/>
    </xf>
    <xf numFmtId="4" fontId="2" fillId="32" borderId="10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60"/>
  <sheetViews>
    <sheetView zoomScale="110" zoomScaleNormal="110" zoomScalePageLayoutView="0" workbookViewId="0" topLeftCell="A497">
      <selection activeCell="G504" sqref="G504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4.75390625" style="1" customWidth="1"/>
    <col min="4" max="4" width="48.75390625" style="1" customWidth="1"/>
    <col min="5" max="5" width="10.75390625" style="1" customWidth="1"/>
    <col min="6" max="6" width="10.25390625" style="1" customWidth="1"/>
    <col min="7" max="7" width="13.125" style="1" customWidth="1"/>
    <col min="8" max="8" width="6.25390625" style="2" customWidth="1"/>
    <col min="9" max="9" width="10.25390625" style="1" customWidth="1"/>
    <col min="10" max="10" width="10.25390625" style="4" customWidth="1"/>
    <col min="11" max="12" width="8.375" style="6" customWidth="1"/>
    <col min="13" max="71" width="9.125" style="6" customWidth="1"/>
    <col min="72" max="16384" width="9.125" style="4" customWidth="1"/>
  </cols>
  <sheetData>
    <row r="1" spans="1:19" s="64" customFormat="1" ht="13.5" customHeight="1">
      <c r="A1" s="1"/>
      <c r="B1" s="1"/>
      <c r="C1" s="1"/>
      <c r="D1" s="1"/>
      <c r="E1" s="1" t="s">
        <v>51</v>
      </c>
      <c r="F1" s="1"/>
      <c r="G1" s="2"/>
      <c r="H1" s="2"/>
      <c r="I1" s="1"/>
      <c r="J1" s="4"/>
      <c r="K1" s="4"/>
      <c r="L1" s="182"/>
      <c r="M1" s="4"/>
      <c r="N1" s="4"/>
      <c r="O1" s="4"/>
      <c r="P1" s="4"/>
      <c r="Q1" s="4"/>
      <c r="R1" s="4"/>
      <c r="S1" s="4"/>
    </row>
    <row r="2" spans="1:19" s="64" customFormat="1" ht="13.5" customHeight="1">
      <c r="A2" s="1"/>
      <c r="B2" s="1"/>
      <c r="C2" s="1"/>
      <c r="D2" s="183"/>
      <c r="E2" s="1" t="s">
        <v>102</v>
      </c>
      <c r="F2" s="1"/>
      <c r="G2" s="2"/>
      <c r="H2" s="2"/>
      <c r="I2" s="1"/>
      <c r="J2" s="4"/>
      <c r="K2" s="4"/>
      <c r="L2" s="182"/>
      <c r="M2" s="4"/>
      <c r="N2" s="4"/>
      <c r="O2" s="4"/>
      <c r="P2" s="4"/>
      <c r="Q2" s="4"/>
      <c r="R2" s="4"/>
      <c r="S2" s="4"/>
    </row>
    <row r="3" spans="1:19" s="64" customFormat="1" ht="13.5" customHeight="1">
      <c r="A3" s="1"/>
      <c r="B3" s="1"/>
      <c r="C3" s="1"/>
      <c r="D3" s="1"/>
      <c r="E3" s="1" t="s">
        <v>344</v>
      </c>
      <c r="F3" s="1"/>
      <c r="G3" s="2"/>
      <c r="H3" s="2"/>
      <c r="I3" s="1"/>
      <c r="J3" s="4"/>
      <c r="K3" s="4"/>
      <c r="L3" s="182"/>
      <c r="M3" s="4"/>
      <c r="N3" s="4"/>
      <c r="O3" s="4"/>
      <c r="P3" s="4"/>
      <c r="Q3" s="4"/>
      <c r="R3" s="4"/>
      <c r="S3" s="4"/>
    </row>
    <row r="4" spans="1:19" s="64" customFormat="1" ht="13.5" customHeight="1">
      <c r="A4" s="1"/>
      <c r="B4" s="1"/>
      <c r="C4" s="1"/>
      <c r="D4" s="183" t="s">
        <v>49</v>
      </c>
      <c r="E4" s="1"/>
      <c r="F4" s="1"/>
      <c r="G4" s="1"/>
      <c r="H4" s="2"/>
      <c r="I4" s="1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64" customFormat="1" ht="13.5" customHeight="1">
      <c r="A5" s="83" t="s">
        <v>0</v>
      </c>
      <c r="B5" s="84" t="s">
        <v>1</v>
      </c>
      <c r="C5" s="83" t="s">
        <v>2</v>
      </c>
      <c r="D5" s="84" t="s">
        <v>3</v>
      </c>
      <c r="E5" s="85" t="s">
        <v>134</v>
      </c>
      <c r="F5" s="84" t="s">
        <v>135</v>
      </c>
      <c r="G5" s="86" t="s">
        <v>133</v>
      </c>
      <c r="H5" s="87" t="s">
        <v>142</v>
      </c>
      <c r="I5" s="10"/>
      <c r="J5" s="184"/>
      <c r="K5" s="185"/>
      <c r="L5" s="186"/>
      <c r="M5" s="187"/>
      <c r="N5" s="4"/>
      <c r="O5" s="4"/>
      <c r="P5" s="4"/>
      <c r="Q5" s="4"/>
      <c r="R5" s="4"/>
      <c r="S5" s="4"/>
    </row>
    <row r="6" spans="1:19" s="64" customFormat="1" ht="13.5" customHeight="1">
      <c r="A6" s="88"/>
      <c r="B6" s="89"/>
      <c r="C6" s="88"/>
      <c r="D6" s="90"/>
      <c r="E6" s="88" t="s">
        <v>123</v>
      </c>
      <c r="F6" s="89" t="s">
        <v>136</v>
      </c>
      <c r="G6" s="91" t="s">
        <v>345</v>
      </c>
      <c r="H6" s="92" t="s">
        <v>140</v>
      </c>
      <c r="I6" s="188"/>
      <c r="J6" s="189"/>
      <c r="K6" s="185"/>
      <c r="L6" s="190"/>
      <c r="M6" s="187"/>
      <c r="N6" s="4"/>
      <c r="O6" s="4"/>
      <c r="P6" s="4"/>
      <c r="Q6" s="4"/>
      <c r="R6" s="4"/>
      <c r="S6" s="4"/>
    </row>
    <row r="7" spans="1:19" s="64" customFormat="1" ht="13.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4">
        <v>7</v>
      </c>
      <c r="H7" s="95">
        <v>8</v>
      </c>
      <c r="I7" s="191"/>
      <c r="J7" s="185"/>
      <c r="K7" s="185"/>
      <c r="L7" s="185"/>
      <c r="M7" s="187"/>
      <c r="N7" s="4"/>
      <c r="O7" s="4"/>
      <c r="P7" s="4"/>
      <c r="Q7" s="4"/>
      <c r="R7" s="4"/>
      <c r="S7" s="4"/>
    </row>
    <row r="8" spans="1:71" s="64" customFormat="1" ht="13.5" customHeight="1">
      <c r="A8" s="192" t="s">
        <v>129</v>
      </c>
      <c r="B8" s="192"/>
      <c r="C8" s="97"/>
      <c r="D8" s="193" t="s">
        <v>54</v>
      </c>
      <c r="E8" s="98">
        <f>E9</f>
        <v>109016</v>
      </c>
      <c r="F8" s="98">
        <f>F9</f>
        <v>109016</v>
      </c>
      <c r="G8" s="99">
        <f>G9</f>
        <v>55761.26</v>
      </c>
      <c r="H8" s="99">
        <f>G8/F8*100</f>
        <v>51.1496110662655</v>
      </c>
      <c r="I8" s="104"/>
      <c r="J8" s="194"/>
      <c r="K8" s="195"/>
      <c r="L8" s="195"/>
      <c r="M8" s="5"/>
      <c r="N8" s="6"/>
      <c r="O8" s="6"/>
      <c r="P8" s="6"/>
      <c r="Q8" s="6"/>
      <c r="R8" s="6"/>
      <c r="S8" s="6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</row>
    <row r="9" spans="1:71" s="64" customFormat="1" ht="13.5" customHeight="1">
      <c r="A9" s="196"/>
      <c r="B9" s="197" t="s">
        <v>130</v>
      </c>
      <c r="C9" s="198"/>
      <c r="D9" s="149" t="s">
        <v>131</v>
      </c>
      <c r="E9" s="130">
        <f>E12</f>
        <v>109016</v>
      </c>
      <c r="F9" s="130">
        <f>F12</f>
        <v>109016</v>
      </c>
      <c r="G9" s="131">
        <f>G12</f>
        <v>55761.26</v>
      </c>
      <c r="H9" s="132">
        <f>G9/F9*100</f>
        <v>51.1496110662655</v>
      </c>
      <c r="I9" s="199"/>
      <c r="J9" s="200"/>
      <c r="K9" s="201"/>
      <c r="L9" s="201"/>
      <c r="M9" s="5"/>
      <c r="N9" s="6"/>
      <c r="O9" s="6"/>
      <c r="P9" s="6"/>
      <c r="Q9" s="6"/>
      <c r="R9" s="6"/>
      <c r="S9" s="6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</row>
    <row r="10" spans="1:71" s="64" customFormat="1" ht="13.5" customHeight="1">
      <c r="A10" s="196"/>
      <c r="B10" s="196"/>
      <c r="C10" s="202">
        <v>2460</v>
      </c>
      <c r="D10" s="109" t="s">
        <v>132</v>
      </c>
      <c r="E10" s="137"/>
      <c r="F10" s="137"/>
      <c r="G10" s="138"/>
      <c r="H10" s="119"/>
      <c r="I10" s="13"/>
      <c r="J10" s="3"/>
      <c r="K10" s="7"/>
      <c r="L10" s="7"/>
      <c r="M10" s="5"/>
      <c r="N10" s="6"/>
      <c r="O10" s="6"/>
      <c r="P10" s="6"/>
      <c r="Q10" s="6"/>
      <c r="R10" s="6"/>
      <c r="S10" s="6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s="64" customFormat="1" ht="13.5" customHeight="1">
      <c r="A11" s="196"/>
      <c r="B11" s="196"/>
      <c r="C11" s="202"/>
      <c r="D11" s="109" t="s">
        <v>149</v>
      </c>
      <c r="E11" s="137"/>
      <c r="F11" s="137"/>
      <c r="G11" s="138"/>
      <c r="H11" s="119"/>
      <c r="I11" s="13"/>
      <c r="J11" s="3"/>
      <c r="K11" s="7"/>
      <c r="L11" s="7"/>
      <c r="M11" s="5"/>
      <c r="N11" s="6"/>
      <c r="O11" s="6"/>
      <c r="P11" s="6"/>
      <c r="Q11" s="6"/>
      <c r="R11" s="6"/>
      <c r="S11" s="6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</row>
    <row r="12" spans="1:71" s="64" customFormat="1" ht="13.5" customHeight="1">
      <c r="A12" s="196"/>
      <c r="B12" s="196"/>
      <c r="C12" s="203"/>
      <c r="D12" s="109" t="s">
        <v>150</v>
      </c>
      <c r="E12" s="137">
        <v>109016</v>
      </c>
      <c r="F12" s="137">
        <v>109016</v>
      </c>
      <c r="G12" s="138">
        <v>55761.26</v>
      </c>
      <c r="H12" s="119">
        <f>G12/F12*100</f>
        <v>51.1496110662655</v>
      </c>
      <c r="I12" s="13"/>
      <c r="J12" s="3"/>
      <c r="K12" s="7"/>
      <c r="L12" s="7"/>
      <c r="M12" s="5"/>
      <c r="N12" s="6"/>
      <c r="O12" s="6"/>
      <c r="P12" s="6"/>
      <c r="Q12" s="6"/>
      <c r="R12" s="6"/>
      <c r="S12" s="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</row>
    <row r="13" spans="1:71" s="64" customFormat="1" ht="13.5" customHeight="1">
      <c r="A13" s="204">
        <v>600</v>
      </c>
      <c r="B13" s="204"/>
      <c r="C13" s="205"/>
      <c r="D13" s="206" t="s">
        <v>5</v>
      </c>
      <c r="E13" s="98">
        <f>E15</f>
        <v>3818912</v>
      </c>
      <c r="F13" s="98">
        <f>F15</f>
        <v>3818912</v>
      </c>
      <c r="G13" s="99">
        <f>G15+G22</f>
        <v>52180.75</v>
      </c>
      <c r="H13" s="99">
        <f>G13/F13*100</f>
        <v>1.3663773870673113</v>
      </c>
      <c r="I13" s="104"/>
      <c r="J13" s="194"/>
      <c r="K13" s="195"/>
      <c r="L13" s="195"/>
      <c r="M13" s="5"/>
      <c r="N13" s="6"/>
      <c r="O13" s="6"/>
      <c r="P13" s="6"/>
      <c r="Q13" s="6"/>
      <c r="R13" s="6"/>
      <c r="S13" s="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</row>
    <row r="14" spans="1:71" s="64" customFormat="1" ht="13.5" customHeight="1">
      <c r="A14" s="207"/>
      <c r="B14" s="207"/>
      <c r="C14" s="208"/>
      <c r="D14" s="209" t="s">
        <v>138</v>
      </c>
      <c r="E14" s="210">
        <f>E25+E28</f>
        <v>3764061</v>
      </c>
      <c r="F14" s="210">
        <f>F25+F28</f>
        <v>3764061</v>
      </c>
      <c r="G14" s="211">
        <f>G25+G28</f>
        <v>0</v>
      </c>
      <c r="H14" s="99">
        <f>G14/F14*100</f>
        <v>0</v>
      </c>
      <c r="I14" s="104"/>
      <c r="J14" s="212"/>
      <c r="K14" s="195"/>
      <c r="L14" s="195"/>
      <c r="M14" s="5"/>
      <c r="N14" s="6"/>
      <c r="O14" s="6"/>
      <c r="P14" s="6"/>
      <c r="Q14" s="6"/>
      <c r="R14" s="6"/>
      <c r="S14" s="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</row>
    <row r="15" spans="1:71" s="64" customFormat="1" ht="13.5" customHeight="1">
      <c r="A15" s="203"/>
      <c r="B15" s="127">
        <v>60014</v>
      </c>
      <c r="C15" s="213"/>
      <c r="D15" s="129" t="s">
        <v>6</v>
      </c>
      <c r="E15" s="130">
        <f>E16+E22</f>
        <v>3818912</v>
      </c>
      <c r="F15" s="130">
        <f>F16+F22</f>
        <v>3818912</v>
      </c>
      <c r="G15" s="131">
        <f>G16</f>
        <v>52180.75</v>
      </c>
      <c r="H15" s="132">
        <f>G15/F15*100</f>
        <v>1.3663773870673113</v>
      </c>
      <c r="I15" s="199"/>
      <c r="J15" s="214"/>
      <c r="K15" s="201"/>
      <c r="L15" s="201"/>
      <c r="M15" s="5"/>
      <c r="N15" s="6"/>
      <c r="O15" s="6"/>
      <c r="P15" s="6"/>
      <c r="Q15" s="6"/>
      <c r="R15" s="6"/>
      <c r="S15" s="6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</row>
    <row r="16" spans="1:71" s="64" customFormat="1" ht="13.5" customHeight="1">
      <c r="A16" s="134"/>
      <c r="B16" s="215"/>
      <c r="C16" s="155"/>
      <c r="D16" s="167" t="s">
        <v>165</v>
      </c>
      <c r="E16" s="174">
        <f>SUM(E17:E21)</f>
        <v>54851</v>
      </c>
      <c r="F16" s="174">
        <f>SUM(F17:F21)</f>
        <v>54851</v>
      </c>
      <c r="G16" s="175">
        <f>SUM(G17:G21)</f>
        <v>52180.75</v>
      </c>
      <c r="H16" s="169">
        <f>G16/F16*100</f>
        <v>95.13181163515706</v>
      </c>
      <c r="I16" s="199"/>
      <c r="J16" s="214"/>
      <c r="K16" s="201"/>
      <c r="L16" s="201"/>
      <c r="M16" s="5"/>
      <c r="N16" s="6"/>
      <c r="O16" s="6"/>
      <c r="P16" s="6"/>
      <c r="Q16" s="6"/>
      <c r="R16" s="6"/>
      <c r="S16" s="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</row>
    <row r="17" spans="1:71" s="64" customFormat="1" ht="13.5" customHeight="1">
      <c r="A17" s="134"/>
      <c r="B17" s="215"/>
      <c r="C17" s="156" t="s">
        <v>297</v>
      </c>
      <c r="D17" s="109" t="s">
        <v>302</v>
      </c>
      <c r="E17" s="137">
        <v>0</v>
      </c>
      <c r="F17" s="137">
        <v>0</v>
      </c>
      <c r="G17" s="138">
        <v>34.8</v>
      </c>
      <c r="H17" s="119">
        <v>0</v>
      </c>
      <c r="I17" s="199"/>
      <c r="J17" s="200"/>
      <c r="K17" s="201"/>
      <c r="L17" s="201"/>
      <c r="M17" s="5"/>
      <c r="N17" s="6"/>
      <c r="O17" s="6"/>
      <c r="P17" s="6"/>
      <c r="Q17" s="6"/>
      <c r="R17" s="6"/>
      <c r="S17" s="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</row>
    <row r="18" spans="1:71" s="64" customFormat="1" ht="13.5" customHeight="1">
      <c r="A18" s="134"/>
      <c r="B18" s="134"/>
      <c r="C18" s="156" t="s">
        <v>7</v>
      </c>
      <c r="D18" s="109" t="s">
        <v>303</v>
      </c>
      <c r="E18" s="137">
        <v>7108</v>
      </c>
      <c r="F18" s="137">
        <v>7108</v>
      </c>
      <c r="G18" s="138">
        <v>3917.58</v>
      </c>
      <c r="H18" s="119">
        <f>G18/F18*100</f>
        <v>55.11508159819921</v>
      </c>
      <c r="I18" s="13"/>
      <c r="J18" s="3"/>
      <c r="K18" s="7"/>
      <c r="L18" s="7"/>
      <c r="M18" s="5"/>
      <c r="N18" s="6"/>
      <c r="O18" s="6"/>
      <c r="P18" s="6"/>
      <c r="Q18" s="6"/>
      <c r="R18" s="6"/>
      <c r="S18" s="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</row>
    <row r="19" spans="1:71" s="64" customFormat="1" ht="13.5" customHeight="1">
      <c r="A19" s="134"/>
      <c r="B19" s="134"/>
      <c r="C19" s="156" t="s">
        <v>32</v>
      </c>
      <c r="D19" s="109" t="s">
        <v>190</v>
      </c>
      <c r="E19" s="137">
        <v>0</v>
      </c>
      <c r="F19" s="137">
        <v>0</v>
      </c>
      <c r="G19" s="138">
        <v>1094.3</v>
      </c>
      <c r="H19" s="119">
        <v>0</v>
      </c>
      <c r="I19" s="13"/>
      <c r="J19" s="3"/>
      <c r="K19" s="7"/>
      <c r="L19" s="7"/>
      <c r="M19" s="5"/>
      <c r="N19" s="6"/>
      <c r="O19" s="6"/>
      <c r="P19" s="6"/>
      <c r="Q19" s="6"/>
      <c r="R19" s="6"/>
      <c r="S19" s="6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</row>
    <row r="20" spans="1:71" s="64" customFormat="1" ht="13.5" customHeight="1">
      <c r="A20" s="134"/>
      <c r="B20" s="134"/>
      <c r="C20" s="156" t="s">
        <v>127</v>
      </c>
      <c r="D20" s="109" t="s">
        <v>84</v>
      </c>
      <c r="E20" s="137">
        <v>47743</v>
      </c>
      <c r="F20" s="137">
        <v>47743</v>
      </c>
      <c r="G20" s="138">
        <v>46952.85</v>
      </c>
      <c r="H20" s="119">
        <f>G20/F20*100</f>
        <v>98.34499298326456</v>
      </c>
      <c r="I20" s="13"/>
      <c r="J20" s="3"/>
      <c r="K20" s="7"/>
      <c r="L20" s="7"/>
      <c r="M20" s="5"/>
      <c r="N20" s="6"/>
      <c r="O20" s="6"/>
      <c r="P20" s="6"/>
      <c r="Q20" s="6"/>
      <c r="R20" s="6"/>
      <c r="S20" s="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</row>
    <row r="21" spans="1:71" s="64" customFormat="1" ht="13.5" customHeight="1">
      <c r="A21" s="134"/>
      <c r="B21" s="134"/>
      <c r="C21" s="156" t="s">
        <v>17</v>
      </c>
      <c r="D21" s="109" t="s">
        <v>304</v>
      </c>
      <c r="E21" s="137">
        <v>0</v>
      </c>
      <c r="F21" s="137">
        <v>0</v>
      </c>
      <c r="G21" s="138">
        <v>181.22</v>
      </c>
      <c r="H21" s="119">
        <v>0</v>
      </c>
      <c r="I21" s="13"/>
      <c r="J21" s="3"/>
      <c r="K21" s="7"/>
      <c r="L21" s="7"/>
      <c r="M21" s="5"/>
      <c r="N21" s="6"/>
      <c r="O21" s="6"/>
      <c r="P21" s="6"/>
      <c r="Q21" s="6"/>
      <c r="R21" s="6"/>
      <c r="S21" s="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</row>
    <row r="22" spans="1:71" s="64" customFormat="1" ht="13.5" customHeight="1">
      <c r="A22" s="134"/>
      <c r="B22" s="134"/>
      <c r="C22" s="216"/>
      <c r="D22" s="144" t="s">
        <v>101</v>
      </c>
      <c r="E22" s="174">
        <f>E25+E28</f>
        <v>3764061</v>
      </c>
      <c r="F22" s="174">
        <f>F25+F28</f>
        <v>3764061</v>
      </c>
      <c r="G22" s="175">
        <f>G25+G28</f>
        <v>0</v>
      </c>
      <c r="H22" s="169">
        <f>G22/F21:F22*100</f>
        <v>0</v>
      </c>
      <c r="I22" s="13"/>
      <c r="J22" s="3"/>
      <c r="K22" s="7"/>
      <c r="L22" s="7"/>
      <c r="M22" s="5"/>
      <c r="N22" s="6"/>
      <c r="O22" s="6"/>
      <c r="P22" s="6"/>
      <c r="Q22" s="6"/>
      <c r="R22" s="6"/>
      <c r="S22" s="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</row>
    <row r="23" spans="1:71" s="64" customFormat="1" ht="13.5" customHeight="1">
      <c r="A23" s="134"/>
      <c r="B23" s="134"/>
      <c r="C23" s="156">
        <v>6300</v>
      </c>
      <c r="D23" s="217" t="s">
        <v>271</v>
      </c>
      <c r="E23" s="137"/>
      <c r="F23" s="137"/>
      <c r="G23" s="138"/>
      <c r="H23" s="119"/>
      <c r="I23" s="13"/>
      <c r="J23" s="3"/>
      <c r="K23" s="7"/>
      <c r="L23" s="7"/>
      <c r="M23" s="5"/>
      <c r="N23" s="6"/>
      <c r="O23" s="6"/>
      <c r="P23" s="6"/>
      <c r="Q23" s="6"/>
      <c r="R23" s="6"/>
      <c r="S23" s="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</row>
    <row r="24" spans="1:71" s="64" customFormat="1" ht="13.5" customHeight="1">
      <c r="A24" s="134"/>
      <c r="B24" s="134"/>
      <c r="C24" s="156"/>
      <c r="D24" s="217" t="s">
        <v>272</v>
      </c>
      <c r="E24" s="137"/>
      <c r="F24" s="137"/>
      <c r="G24" s="138"/>
      <c r="H24" s="119"/>
      <c r="I24" s="13"/>
      <c r="J24" s="3"/>
      <c r="K24" s="7"/>
      <c r="L24" s="7"/>
      <c r="M24" s="5"/>
      <c r="N24" s="6"/>
      <c r="O24" s="6"/>
      <c r="P24" s="6"/>
      <c r="Q24" s="6"/>
      <c r="R24" s="6"/>
      <c r="S24" s="6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</row>
    <row r="25" spans="1:71" s="64" customFormat="1" ht="13.5" customHeight="1">
      <c r="A25" s="134"/>
      <c r="B25" s="134"/>
      <c r="C25" s="156"/>
      <c r="D25" s="217" t="s">
        <v>217</v>
      </c>
      <c r="E25" s="137">
        <v>1000000</v>
      </c>
      <c r="F25" s="137">
        <v>1000000</v>
      </c>
      <c r="G25" s="138">
        <v>0</v>
      </c>
      <c r="H25" s="119">
        <v>0</v>
      </c>
      <c r="I25" s="13"/>
      <c r="J25" s="3"/>
      <c r="K25" s="7"/>
      <c r="L25" s="7"/>
      <c r="M25" s="5"/>
      <c r="N25" s="6"/>
      <c r="O25" s="6"/>
      <c r="P25" s="6"/>
      <c r="Q25" s="6"/>
      <c r="R25" s="6"/>
      <c r="S25" s="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</row>
    <row r="26" spans="1:71" s="64" customFormat="1" ht="13.5" customHeight="1">
      <c r="A26" s="134"/>
      <c r="B26" s="134"/>
      <c r="C26" s="156">
        <v>6350</v>
      </c>
      <c r="D26" s="217" t="s">
        <v>377</v>
      </c>
      <c r="E26" s="137"/>
      <c r="F26" s="137"/>
      <c r="G26" s="138"/>
      <c r="H26" s="119"/>
      <c r="I26" s="13"/>
      <c r="J26" s="3"/>
      <c r="K26" s="7"/>
      <c r="L26" s="7"/>
      <c r="M26" s="5"/>
      <c r="N26" s="6"/>
      <c r="O26" s="6"/>
      <c r="P26" s="6"/>
      <c r="Q26" s="6"/>
      <c r="R26" s="6"/>
      <c r="S26" s="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</row>
    <row r="27" spans="1:71" s="64" customFormat="1" ht="13.5" customHeight="1">
      <c r="A27" s="134"/>
      <c r="B27" s="134"/>
      <c r="C27" s="156"/>
      <c r="D27" s="217" t="s">
        <v>378</v>
      </c>
      <c r="E27" s="137"/>
      <c r="F27" s="137"/>
      <c r="G27" s="138"/>
      <c r="H27" s="119"/>
      <c r="I27" s="13"/>
      <c r="J27" s="3"/>
      <c r="K27" s="7"/>
      <c r="L27" s="7"/>
      <c r="M27" s="5"/>
      <c r="N27" s="6"/>
      <c r="O27" s="6"/>
      <c r="P27" s="6"/>
      <c r="Q27" s="6"/>
      <c r="R27" s="6"/>
      <c r="S27" s="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</row>
    <row r="28" spans="1:71" s="64" customFormat="1" ht="13.5" customHeight="1">
      <c r="A28" s="134"/>
      <c r="B28" s="134"/>
      <c r="C28" s="156"/>
      <c r="D28" s="217" t="s">
        <v>427</v>
      </c>
      <c r="E28" s="137">
        <v>2764061</v>
      </c>
      <c r="F28" s="137">
        <v>2764061</v>
      </c>
      <c r="G28" s="138">
        <v>0</v>
      </c>
      <c r="H28" s="119">
        <v>0</v>
      </c>
      <c r="I28" s="13"/>
      <c r="J28" s="3"/>
      <c r="K28" s="7"/>
      <c r="L28" s="7"/>
      <c r="M28" s="5"/>
      <c r="N28" s="6"/>
      <c r="O28" s="6"/>
      <c r="P28" s="6"/>
      <c r="Q28" s="6"/>
      <c r="R28" s="6"/>
      <c r="S28" s="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</row>
    <row r="29" spans="1:71" s="64" customFormat="1" ht="13.5" customHeight="1">
      <c r="A29" s="204">
        <v>700</v>
      </c>
      <c r="B29" s="204"/>
      <c r="C29" s="218"/>
      <c r="D29" s="219" t="s">
        <v>8</v>
      </c>
      <c r="E29" s="98">
        <f>E31</f>
        <v>601986</v>
      </c>
      <c r="F29" s="98">
        <f>F31</f>
        <v>601986</v>
      </c>
      <c r="G29" s="99">
        <f>G31</f>
        <v>468757.32</v>
      </c>
      <c r="H29" s="99">
        <f aca="true" t="shared" si="0" ref="H29:H34">G29/F29*100</f>
        <v>77.86847534660275</v>
      </c>
      <c r="I29" s="104"/>
      <c r="J29" s="194"/>
      <c r="K29" s="195"/>
      <c r="L29" s="195"/>
      <c r="M29" s="5"/>
      <c r="N29" s="6"/>
      <c r="O29" s="6"/>
      <c r="P29" s="6"/>
      <c r="Q29" s="6"/>
      <c r="R29" s="6"/>
      <c r="S29" s="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</row>
    <row r="30" spans="1:71" s="64" customFormat="1" ht="13.5" customHeight="1">
      <c r="A30" s="220"/>
      <c r="B30" s="220"/>
      <c r="C30" s="97"/>
      <c r="D30" s="209" t="s">
        <v>138</v>
      </c>
      <c r="E30" s="210">
        <f>E34</f>
        <v>60000</v>
      </c>
      <c r="F30" s="210">
        <f>F34</f>
        <v>60000</v>
      </c>
      <c r="G30" s="211">
        <f>G34</f>
        <v>78000</v>
      </c>
      <c r="H30" s="221">
        <f>G30/F30*100</f>
        <v>130</v>
      </c>
      <c r="I30" s="104"/>
      <c r="J30" s="194"/>
      <c r="K30" s="195"/>
      <c r="L30" s="195"/>
      <c r="M30" s="5"/>
      <c r="N30" s="6"/>
      <c r="O30" s="6"/>
      <c r="P30" s="6"/>
      <c r="Q30" s="6"/>
      <c r="R30" s="6"/>
      <c r="S30" s="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</row>
    <row r="31" spans="1:71" s="64" customFormat="1" ht="13.5" customHeight="1">
      <c r="A31" s="203"/>
      <c r="B31" s="127">
        <v>70005</v>
      </c>
      <c r="C31" s="156"/>
      <c r="D31" s="129" t="s">
        <v>9</v>
      </c>
      <c r="E31" s="130">
        <f>SUM(E32:E43)</f>
        <v>601986</v>
      </c>
      <c r="F31" s="130">
        <f>SUM(F32:F43)</f>
        <v>601986</v>
      </c>
      <c r="G31" s="131">
        <f>SUM(G32:G43)</f>
        <v>468757.32</v>
      </c>
      <c r="H31" s="132">
        <f t="shared" si="0"/>
        <v>77.86847534660275</v>
      </c>
      <c r="I31" s="199"/>
      <c r="J31" s="200"/>
      <c r="K31" s="201"/>
      <c r="L31" s="201"/>
      <c r="M31" s="5"/>
      <c r="N31" s="6"/>
      <c r="O31" s="6"/>
      <c r="P31" s="6"/>
      <c r="Q31" s="6"/>
      <c r="R31" s="6"/>
      <c r="S31" s="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</row>
    <row r="32" spans="1:71" s="64" customFormat="1" ht="13.5" customHeight="1">
      <c r="A32" s="134"/>
      <c r="B32" s="157"/>
      <c r="C32" s="156" t="s">
        <v>94</v>
      </c>
      <c r="D32" s="109" t="s">
        <v>433</v>
      </c>
      <c r="E32" s="137">
        <v>5000</v>
      </c>
      <c r="F32" s="137">
        <v>5000</v>
      </c>
      <c r="G32" s="138">
        <v>5080.19</v>
      </c>
      <c r="H32" s="119">
        <f t="shared" si="0"/>
        <v>101.6038</v>
      </c>
      <c r="I32" s="13"/>
      <c r="J32" s="3"/>
      <c r="K32" s="7"/>
      <c r="L32" s="7"/>
      <c r="M32" s="5"/>
      <c r="N32" s="6"/>
      <c r="O32" s="6"/>
      <c r="P32" s="6"/>
      <c r="Q32" s="6"/>
      <c r="R32" s="6"/>
      <c r="S32" s="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</row>
    <row r="33" spans="1:71" s="64" customFormat="1" ht="13.5" customHeight="1">
      <c r="A33" s="134"/>
      <c r="B33" s="157"/>
      <c r="C33" s="156" t="s">
        <v>7</v>
      </c>
      <c r="D33" s="109" t="s">
        <v>303</v>
      </c>
      <c r="E33" s="137">
        <v>265000</v>
      </c>
      <c r="F33" s="137">
        <v>265000</v>
      </c>
      <c r="G33" s="138">
        <v>167777.74</v>
      </c>
      <c r="H33" s="119">
        <f t="shared" si="0"/>
        <v>63.31235471698113</v>
      </c>
      <c r="I33" s="13"/>
      <c r="J33" s="3"/>
      <c r="K33" s="7"/>
      <c r="L33" s="7"/>
      <c r="M33" s="5"/>
      <c r="N33" s="6"/>
      <c r="O33" s="6"/>
      <c r="P33" s="6"/>
      <c r="Q33" s="6"/>
      <c r="R33" s="6"/>
      <c r="S33" s="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</row>
    <row r="34" spans="1:71" s="64" customFormat="1" ht="13.5" customHeight="1">
      <c r="A34" s="134"/>
      <c r="B34" s="157"/>
      <c r="C34" s="222" t="s">
        <v>85</v>
      </c>
      <c r="D34" s="223" t="s">
        <v>87</v>
      </c>
      <c r="E34" s="224">
        <v>60000</v>
      </c>
      <c r="F34" s="224">
        <v>60000</v>
      </c>
      <c r="G34" s="225">
        <v>78000</v>
      </c>
      <c r="H34" s="119">
        <f t="shared" si="0"/>
        <v>130</v>
      </c>
      <c r="I34" s="13"/>
      <c r="J34" s="3"/>
      <c r="K34" s="7"/>
      <c r="L34" s="7"/>
      <c r="M34" s="5"/>
      <c r="N34" s="6"/>
      <c r="O34" s="6"/>
      <c r="P34" s="6"/>
      <c r="Q34" s="6"/>
      <c r="R34" s="6"/>
      <c r="S34" s="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</row>
    <row r="35" spans="1:71" s="64" customFormat="1" ht="13.5" customHeight="1">
      <c r="A35" s="134"/>
      <c r="B35" s="157"/>
      <c r="C35" s="156" t="s">
        <v>17</v>
      </c>
      <c r="D35" s="109" t="s">
        <v>304</v>
      </c>
      <c r="E35" s="137">
        <v>0</v>
      </c>
      <c r="F35" s="137">
        <v>0</v>
      </c>
      <c r="G35" s="138">
        <v>578.42</v>
      </c>
      <c r="H35" s="119">
        <v>0</v>
      </c>
      <c r="I35" s="13"/>
      <c r="J35" s="3"/>
      <c r="K35" s="7"/>
      <c r="L35" s="7"/>
      <c r="M35" s="5"/>
      <c r="N35" s="6"/>
      <c r="O35" s="6"/>
      <c r="P35" s="6"/>
      <c r="Q35" s="6"/>
      <c r="R35" s="6"/>
      <c r="S35" s="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</row>
    <row r="36" spans="1:71" s="64" customFormat="1" ht="13.5" customHeight="1">
      <c r="A36" s="134"/>
      <c r="B36" s="157"/>
      <c r="C36" s="156" t="s">
        <v>298</v>
      </c>
      <c r="D36" s="109" t="s">
        <v>299</v>
      </c>
      <c r="E36" s="137">
        <v>0</v>
      </c>
      <c r="F36" s="137">
        <v>0</v>
      </c>
      <c r="G36" s="138">
        <v>3254.09</v>
      </c>
      <c r="H36" s="119">
        <v>0</v>
      </c>
      <c r="I36" s="13"/>
      <c r="J36" s="3"/>
      <c r="K36" s="7"/>
      <c r="L36" s="7"/>
      <c r="M36" s="5"/>
      <c r="N36" s="6"/>
      <c r="O36" s="6"/>
      <c r="P36" s="6"/>
      <c r="Q36" s="6"/>
      <c r="R36" s="6"/>
      <c r="S36" s="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</row>
    <row r="37" spans="1:71" s="64" customFormat="1" ht="13.5" customHeight="1">
      <c r="A37" s="134"/>
      <c r="B37" s="157"/>
      <c r="C37" s="156"/>
      <c r="D37" s="109"/>
      <c r="E37" s="137"/>
      <c r="F37" s="137"/>
      <c r="G37" s="138"/>
      <c r="H37" s="119"/>
      <c r="I37" s="13"/>
      <c r="J37" s="3"/>
      <c r="K37" s="7"/>
      <c r="L37" s="7"/>
      <c r="M37" s="5"/>
      <c r="N37" s="6"/>
      <c r="O37" s="6"/>
      <c r="P37" s="6"/>
      <c r="Q37" s="6"/>
      <c r="R37" s="6"/>
      <c r="S37" s="6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</row>
    <row r="38" spans="1:71" s="64" customFormat="1" ht="13.5" customHeight="1">
      <c r="A38" s="134"/>
      <c r="B38" s="157"/>
      <c r="C38" s="156">
        <v>2110</v>
      </c>
      <c r="D38" s="109" t="s">
        <v>4</v>
      </c>
      <c r="E38" s="137"/>
      <c r="F38" s="137"/>
      <c r="G38" s="138"/>
      <c r="H38" s="119"/>
      <c r="I38" s="13"/>
      <c r="J38" s="3"/>
      <c r="K38" s="7"/>
      <c r="L38" s="7"/>
      <c r="M38" s="5"/>
      <c r="N38" s="6"/>
      <c r="O38" s="6"/>
      <c r="P38" s="6"/>
      <c r="Q38" s="6"/>
      <c r="R38" s="6"/>
      <c r="S38" s="6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</row>
    <row r="39" spans="1:71" s="64" customFormat="1" ht="13.5" customHeight="1">
      <c r="A39" s="134"/>
      <c r="B39" s="157"/>
      <c r="C39" s="156"/>
      <c r="D39" s="109" t="s">
        <v>213</v>
      </c>
      <c r="E39" s="137"/>
      <c r="F39" s="137"/>
      <c r="G39" s="138"/>
      <c r="H39" s="119"/>
      <c r="I39" s="13"/>
      <c r="J39" s="3"/>
      <c r="K39" s="7"/>
      <c r="L39" s="7"/>
      <c r="M39" s="5"/>
      <c r="N39" s="6"/>
      <c r="O39" s="6"/>
      <c r="P39" s="6"/>
      <c r="Q39" s="6"/>
      <c r="R39" s="6"/>
      <c r="S39" s="6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</row>
    <row r="40" spans="1:71" s="64" customFormat="1" ht="13.5" customHeight="1">
      <c r="A40" s="134"/>
      <c r="B40" s="157"/>
      <c r="C40" s="156"/>
      <c r="D40" s="109" t="s">
        <v>212</v>
      </c>
      <c r="E40" s="137">
        <v>139246</v>
      </c>
      <c r="F40" s="137">
        <v>139246</v>
      </c>
      <c r="G40" s="138">
        <v>69618</v>
      </c>
      <c r="H40" s="119">
        <f>G40/F40*100</f>
        <v>49.996409232581186</v>
      </c>
      <c r="I40" s="13"/>
      <c r="J40" s="3"/>
      <c r="K40" s="7"/>
      <c r="L40" s="7"/>
      <c r="M40" s="5"/>
      <c r="N40" s="6"/>
      <c r="O40" s="6"/>
      <c r="P40" s="6"/>
      <c r="Q40" s="6"/>
      <c r="R40" s="6"/>
      <c r="S40" s="6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</row>
    <row r="41" spans="1:71" s="64" customFormat="1" ht="13.5" customHeight="1">
      <c r="A41" s="134"/>
      <c r="B41" s="157"/>
      <c r="C41" s="156">
        <v>2360</v>
      </c>
      <c r="D41" s="109" t="s">
        <v>215</v>
      </c>
      <c r="E41" s="137"/>
      <c r="F41" s="137"/>
      <c r="G41" s="138"/>
      <c r="H41" s="119"/>
      <c r="I41" s="13"/>
      <c r="J41" s="3"/>
      <c r="K41" s="7"/>
      <c r="L41" s="7"/>
      <c r="M41" s="5"/>
      <c r="N41" s="6"/>
      <c r="O41" s="6"/>
      <c r="P41" s="6"/>
      <c r="Q41" s="6"/>
      <c r="R41" s="6"/>
      <c r="S41" s="6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</row>
    <row r="42" spans="1:71" s="64" customFormat="1" ht="13.5" customHeight="1">
      <c r="A42" s="134"/>
      <c r="B42" s="134"/>
      <c r="C42" s="156"/>
      <c r="D42" s="109" t="s">
        <v>214</v>
      </c>
      <c r="E42" s="137"/>
      <c r="F42" s="137"/>
      <c r="G42" s="138"/>
      <c r="H42" s="119"/>
      <c r="I42" s="13"/>
      <c r="J42" s="3"/>
      <c r="K42" s="7"/>
      <c r="L42" s="7"/>
      <c r="M42" s="5"/>
      <c r="N42" s="6"/>
      <c r="O42" s="6"/>
      <c r="P42" s="6"/>
      <c r="Q42" s="6"/>
      <c r="R42" s="6"/>
      <c r="S42" s="6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</row>
    <row r="43" spans="1:71" s="64" customFormat="1" ht="13.5" customHeight="1">
      <c r="A43" s="158"/>
      <c r="B43" s="158"/>
      <c r="C43" s="156"/>
      <c r="D43" s="109" t="s">
        <v>97</v>
      </c>
      <c r="E43" s="137">
        <v>132740</v>
      </c>
      <c r="F43" s="137">
        <v>132740</v>
      </c>
      <c r="G43" s="138">
        <v>144448.88</v>
      </c>
      <c r="H43" s="119">
        <f>G43/F43*100</f>
        <v>108.82091306313093</v>
      </c>
      <c r="I43" s="13"/>
      <c r="J43" s="3"/>
      <c r="K43" s="7"/>
      <c r="L43" s="7"/>
      <c r="M43" s="5"/>
      <c r="N43" s="6"/>
      <c r="O43" s="6"/>
      <c r="P43" s="6"/>
      <c r="Q43" s="6"/>
      <c r="R43" s="6"/>
      <c r="S43" s="6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</row>
    <row r="44" spans="1:71" s="64" customFormat="1" ht="13.5" customHeight="1">
      <c r="A44" s="204">
        <v>710</v>
      </c>
      <c r="B44" s="204"/>
      <c r="C44" s="218"/>
      <c r="D44" s="206" t="s">
        <v>10</v>
      </c>
      <c r="E44" s="98">
        <f>E46+E72</f>
        <v>1484353</v>
      </c>
      <c r="F44" s="98">
        <f>F46+F72</f>
        <v>1531553</v>
      </c>
      <c r="G44" s="99">
        <f>G46+G72</f>
        <v>374794.76</v>
      </c>
      <c r="H44" s="99">
        <f>G44/F44*100</f>
        <v>24.47155011938862</v>
      </c>
      <c r="I44" s="199"/>
      <c r="J44" s="200"/>
      <c r="K44" s="201"/>
      <c r="L44" s="201"/>
      <c r="M44" s="5"/>
      <c r="N44" s="6"/>
      <c r="O44" s="6"/>
      <c r="P44" s="6"/>
      <c r="Q44" s="6"/>
      <c r="R44" s="6"/>
      <c r="S44" s="6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</row>
    <row r="45" spans="1:71" s="64" customFormat="1" ht="13.5" customHeight="1">
      <c r="A45" s="226"/>
      <c r="B45" s="226"/>
      <c r="C45" s="97"/>
      <c r="D45" s="227" t="s">
        <v>138</v>
      </c>
      <c r="E45" s="210">
        <f>E67+E71</f>
        <v>190000</v>
      </c>
      <c r="F45" s="210">
        <f>F67+F71</f>
        <v>190000</v>
      </c>
      <c r="G45" s="211">
        <f>G67+G71</f>
        <v>0</v>
      </c>
      <c r="H45" s="211">
        <v>0</v>
      </c>
      <c r="I45" s="199"/>
      <c r="J45" s="200"/>
      <c r="K45" s="201"/>
      <c r="L45" s="201"/>
      <c r="M45" s="5"/>
      <c r="N45" s="6"/>
      <c r="O45" s="6"/>
      <c r="P45" s="6"/>
      <c r="Q45" s="6"/>
      <c r="R45" s="6"/>
      <c r="S45" s="6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</row>
    <row r="46" spans="1:71" s="64" customFormat="1" ht="13.5" customHeight="1">
      <c r="A46" s="203"/>
      <c r="B46" s="170">
        <v>71012</v>
      </c>
      <c r="C46" s="128"/>
      <c r="D46" s="129" t="s">
        <v>260</v>
      </c>
      <c r="E46" s="130">
        <f>E47+E51+E52</f>
        <v>1102853</v>
      </c>
      <c r="F46" s="130">
        <f>F47+F51+F52</f>
        <v>1116853</v>
      </c>
      <c r="G46" s="131">
        <f>G52+G47+G48+G51</f>
        <v>157521.28</v>
      </c>
      <c r="H46" s="132">
        <f>G46/F46*100</f>
        <v>14.104029805175793</v>
      </c>
      <c r="I46" s="199"/>
      <c r="J46" s="200"/>
      <c r="K46" s="201"/>
      <c r="L46" s="201"/>
      <c r="M46" s="5"/>
      <c r="N46" s="6"/>
      <c r="O46" s="6"/>
      <c r="P46" s="6"/>
      <c r="Q46" s="6"/>
      <c r="R46" s="6"/>
      <c r="S46" s="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</row>
    <row r="47" spans="1:71" s="64" customFormat="1" ht="13.5" customHeight="1">
      <c r="A47" s="134"/>
      <c r="B47" s="228"/>
      <c r="C47" s="135" t="s">
        <v>32</v>
      </c>
      <c r="D47" s="109" t="s">
        <v>190</v>
      </c>
      <c r="E47" s="137">
        <v>250000</v>
      </c>
      <c r="F47" s="137">
        <v>250000</v>
      </c>
      <c r="G47" s="138">
        <v>137521.28</v>
      </c>
      <c r="H47" s="119">
        <f>G47/F47*100</f>
        <v>55.008511999999996</v>
      </c>
      <c r="I47" s="199"/>
      <c r="J47" s="200"/>
      <c r="K47" s="201"/>
      <c r="L47" s="201"/>
      <c r="M47" s="5"/>
      <c r="N47" s="6"/>
      <c r="O47" s="6"/>
      <c r="P47" s="6"/>
      <c r="Q47" s="6"/>
      <c r="R47" s="6"/>
      <c r="S47" s="6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</row>
    <row r="48" spans="1:71" s="64" customFormat="1" ht="13.5" customHeight="1">
      <c r="A48" s="134"/>
      <c r="B48" s="228"/>
      <c r="C48" s="135" t="s">
        <v>17</v>
      </c>
      <c r="D48" s="109" t="s">
        <v>304</v>
      </c>
      <c r="E48" s="137">
        <v>0</v>
      </c>
      <c r="F48" s="137">
        <v>0</v>
      </c>
      <c r="G48" s="138"/>
      <c r="H48" s="119">
        <v>0</v>
      </c>
      <c r="I48" s="199"/>
      <c r="J48" s="200"/>
      <c r="K48" s="201"/>
      <c r="L48" s="201"/>
      <c r="M48" s="5"/>
      <c r="N48" s="6"/>
      <c r="O48" s="6"/>
      <c r="P48" s="6"/>
      <c r="Q48" s="6"/>
      <c r="R48" s="6"/>
      <c r="S48" s="6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</row>
    <row r="49" spans="1:71" s="64" customFormat="1" ht="13.5" customHeight="1">
      <c r="A49" s="134"/>
      <c r="B49" s="172"/>
      <c r="C49" s="177">
        <v>2110</v>
      </c>
      <c r="D49" s="109" t="s">
        <v>4</v>
      </c>
      <c r="E49" s="137"/>
      <c r="F49" s="137"/>
      <c r="G49" s="138"/>
      <c r="H49" s="119"/>
      <c r="I49" s="13"/>
      <c r="J49" s="3"/>
      <c r="K49" s="7"/>
      <c r="L49" s="7"/>
      <c r="M49" s="5"/>
      <c r="N49" s="6"/>
      <c r="O49" s="6"/>
      <c r="P49" s="6"/>
      <c r="Q49" s="6"/>
      <c r="R49" s="6"/>
      <c r="S49" s="6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</row>
    <row r="50" spans="1:71" s="64" customFormat="1" ht="13.5" customHeight="1">
      <c r="A50" s="134"/>
      <c r="B50" s="172"/>
      <c r="C50" s="177"/>
      <c r="D50" s="109" t="s">
        <v>213</v>
      </c>
      <c r="E50" s="137"/>
      <c r="F50" s="137"/>
      <c r="G50" s="138"/>
      <c r="H50" s="119"/>
      <c r="I50" s="13"/>
      <c r="J50" s="3"/>
      <c r="K50" s="7"/>
      <c r="L50" s="7"/>
      <c r="M50" s="5"/>
      <c r="N50" s="6"/>
      <c r="O50" s="6"/>
      <c r="P50" s="6"/>
      <c r="Q50" s="6"/>
      <c r="R50" s="6"/>
      <c r="S50" s="6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</row>
    <row r="51" spans="1:71" s="64" customFormat="1" ht="13.5" customHeight="1">
      <c r="A51" s="134"/>
      <c r="B51" s="172"/>
      <c r="C51" s="177"/>
      <c r="D51" s="109" t="s">
        <v>212</v>
      </c>
      <c r="E51" s="137">
        <v>194000</v>
      </c>
      <c r="F51" s="137">
        <v>208000</v>
      </c>
      <c r="G51" s="138">
        <v>20000</v>
      </c>
      <c r="H51" s="119">
        <f>G51/F51*100</f>
        <v>9.615384615384617</v>
      </c>
      <c r="I51" s="13"/>
      <c r="J51" s="3"/>
      <c r="K51" s="7"/>
      <c r="L51" s="7"/>
      <c r="M51" s="5"/>
      <c r="N51" s="6"/>
      <c r="O51" s="6"/>
      <c r="P51" s="6"/>
      <c r="Q51" s="6"/>
      <c r="R51" s="6"/>
      <c r="S51" s="6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</row>
    <row r="52" spans="1:71" s="64" customFormat="1" ht="13.5" customHeight="1">
      <c r="A52" s="134"/>
      <c r="B52" s="172"/>
      <c r="C52" s="229"/>
      <c r="D52" s="129" t="s">
        <v>374</v>
      </c>
      <c r="E52" s="137">
        <f>E55+E58+E67+E71</f>
        <v>658853</v>
      </c>
      <c r="F52" s="137">
        <f>F55+F58+F67+F71</f>
        <v>658853</v>
      </c>
      <c r="G52" s="138">
        <f>G55+G58+G67+G71</f>
        <v>0</v>
      </c>
      <c r="H52" s="119">
        <v>0</v>
      </c>
      <c r="I52" s="13"/>
      <c r="J52" s="3"/>
      <c r="K52" s="7"/>
      <c r="L52" s="7"/>
      <c r="M52" s="5"/>
      <c r="N52" s="6"/>
      <c r="O52" s="6"/>
      <c r="P52" s="6"/>
      <c r="Q52" s="6"/>
      <c r="R52" s="6"/>
      <c r="S52" s="6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</row>
    <row r="53" spans="1:71" s="37" customFormat="1" ht="13.5" customHeight="1">
      <c r="A53" s="134"/>
      <c r="B53" s="172"/>
      <c r="C53" s="230">
        <v>2717</v>
      </c>
      <c r="D53" s="231" t="s">
        <v>371</v>
      </c>
      <c r="E53" s="137"/>
      <c r="F53" s="137"/>
      <c r="G53" s="138"/>
      <c r="H53" s="119"/>
      <c r="I53" s="13"/>
      <c r="J53" s="13"/>
      <c r="K53" s="232"/>
      <c r="L53" s="232"/>
      <c r="M53" s="233"/>
      <c r="N53" s="234"/>
      <c r="O53" s="234"/>
      <c r="P53" s="234"/>
      <c r="Q53" s="234"/>
      <c r="R53" s="234"/>
      <c r="S53" s="234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</row>
    <row r="54" spans="1:71" s="37" customFormat="1" ht="13.5" customHeight="1">
      <c r="A54" s="134"/>
      <c r="B54" s="172"/>
      <c r="C54" s="230"/>
      <c r="D54" s="231" t="s">
        <v>372</v>
      </c>
      <c r="E54" s="137"/>
      <c r="F54" s="137"/>
      <c r="G54" s="138"/>
      <c r="H54" s="119"/>
      <c r="I54" s="13"/>
      <c r="J54" s="13"/>
      <c r="K54" s="232"/>
      <c r="L54" s="232"/>
      <c r="M54" s="233"/>
      <c r="N54" s="234"/>
      <c r="O54" s="234"/>
      <c r="P54" s="234"/>
      <c r="Q54" s="234"/>
      <c r="R54" s="234"/>
      <c r="S54" s="234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</row>
    <row r="55" spans="1:71" s="37" customFormat="1" ht="13.5" customHeight="1">
      <c r="A55" s="134"/>
      <c r="B55" s="172"/>
      <c r="C55" s="230"/>
      <c r="D55" s="231" t="s">
        <v>373</v>
      </c>
      <c r="E55" s="137">
        <v>419500</v>
      </c>
      <c r="F55" s="137">
        <v>419500</v>
      </c>
      <c r="G55" s="138">
        <v>0</v>
      </c>
      <c r="H55" s="119">
        <v>0</v>
      </c>
      <c r="I55" s="13"/>
      <c r="J55" s="13"/>
      <c r="K55" s="232"/>
      <c r="L55" s="232"/>
      <c r="M55" s="233"/>
      <c r="N55" s="234"/>
      <c r="O55" s="234"/>
      <c r="P55" s="234"/>
      <c r="Q55" s="234"/>
      <c r="R55" s="234"/>
      <c r="S55" s="234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</row>
    <row r="56" spans="1:71" s="37" customFormat="1" ht="13.5" customHeight="1">
      <c r="A56" s="134"/>
      <c r="B56" s="172"/>
      <c r="C56" s="230">
        <v>2719</v>
      </c>
      <c r="D56" s="231" t="s">
        <v>371</v>
      </c>
      <c r="E56" s="137"/>
      <c r="F56" s="137"/>
      <c r="G56" s="138"/>
      <c r="H56" s="119"/>
      <c r="I56" s="13"/>
      <c r="J56" s="13"/>
      <c r="K56" s="232"/>
      <c r="L56" s="232"/>
      <c r="M56" s="233"/>
      <c r="N56" s="234"/>
      <c r="O56" s="234"/>
      <c r="P56" s="234"/>
      <c r="Q56" s="234"/>
      <c r="R56" s="234"/>
      <c r="S56" s="234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</row>
    <row r="57" spans="1:71" s="37" customFormat="1" ht="13.5" customHeight="1">
      <c r="A57" s="134"/>
      <c r="B57" s="172"/>
      <c r="C57" s="230"/>
      <c r="D57" s="231" t="s">
        <v>372</v>
      </c>
      <c r="E57" s="137"/>
      <c r="F57" s="137"/>
      <c r="G57" s="138"/>
      <c r="H57" s="119"/>
      <c r="I57" s="13"/>
      <c r="J57" s="13"/>
      <c r="K57" s="232"/>
      <c r="L57" s="232"/>
      <c r="M57" s="233"/>
      <c r="N57" s="234"/>
      <c r="O57" s="234"/>
      <c r="P57" s="234"/>
      <c r="Q57" s="234"/>
      <c r="R57" s="234"/>
      <c r="S57" s="234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</row>
    <row r="58" spans="1:71" s="64" customFormat="1" ht="13.5" customHeight="1">
      <c r="A58" s="158"/>
      <c r="B58" s="178"/>
      <c r="C58" s="177"/>
      <c r="D58" s="235" t="s">
        <v>373</v>
      </c>
      <c r="E58" s="137">
        <v>49353</v>
      </c>
      <c r="F58" s="137">
        <v>49353</v>
      </c>
      <c r="G58" s="138">
        <v>0</v>
      </c>
      <c r="H58" s="119">
        <v>0</v>
      </c>
      <c r="I58" s="13"/>
      <c r="J58" s="3"/>
      <c r="K58" s="7"/>
      <c r="L58" s="7"/>
      <c r="M58" s="5"/>
      <c r="N58" s="6"/>
      <c r="O58" s="6"/>
      <c r="P58" s="6"/>
      <c r="Q58" s="6"/>
      <c r="R58" s="6"/>
      <c r="S58" s="6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</row>
    <row r="59" spans="1:71" s="64" customFormat="1" ht="13.5" customHeight="1">
      <c r="A59" s="236"/>
      <c r="B59" s="236"/>
      <c r="C59" s="236"/>
      <c r="D59" s="237"/>
      <c r="E59" s="238"/>
      <c r="F59" s="238"/>
      <c r="G59" s="239"/>
      <c r="H59" s="23"/>
      <c r="I59" s="13"/>
      <c r="J59" s="3"/>
      <c r="K59" s="7"/>
      <c r="L59" s="7"/>
      <c r="M59" s="5"/>
      <c r="N59" s="6"/>
      <c r="O59" s="6"/>
      <c r="P59" s="6"/>
      <c r="Q59" s="6"/>
      <c r="R59" s="6"/>
      <c r="S59" s="6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</row>
    <row r="60" spans="1:71" s="64" customFormat="1" ht="13.5" customHeight="1">
      <c r="A60" s="236"/>
      <c r="B60" s="236"/>
      <c r="C60" s="236"/>
      <c r="D60" s="881" t="s">
        <v>436</v>
      </c>
      <c r="E60" s="238"/>
      <c r="F60" s="238"/>
      <c r="G60" s="239"/>
      <c r="H60" s="23"/>
      <c r="I60" s="13"/>
      <c r="J60" s="3"/>
      <c r="K60" s="7"/>
      <c r="L60" s="7"/>
      <c r="M60" s="5"/>
      <c r="N60" s="6"/>
      <c r="O60" s="6"/>
      <c r="P60" s="6"/>
      <c r="Q60" s="6"/>
      <c r="R60" s="6"/>
      <c r="S60" s="6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</row>
    <row r="61" spans="1:71" s="64" customFormat="1" ht="13.5" customHeight="1">
      <c r="A61" s="83" t="s">
        <v>0</v>
      </c>
      <c r="B61" s="84" t="s">
        <v>1</v>
      </c>
      <c r="C61" s="83" t="s">
        <v>2</v>
      </c>
      <c r="D61" s="84" t="s">
        <v>3</v>
      </c>
      <c r="E61" s="85" t="s">
        <v>134</v>
      </c>
      <c r="F61" s="84" t="s">
        <v>135</v>
      </c>
      <c r="G61" s="86" t="s">
        <v>133</v>
      </c>
      <c r="H61" s="87" t="s">
        <v>142</v>
      </c>
      <c r="I61" s="13"/>
      <c r="J61" s="3"/>
      <c r="K61" s="7"/>
      <c r="L61" s="7"/>
      <c r="M61" s="5"/>
      <c r="N61" s="6"/>
      <c r="O61" s="6"/>
      <c r="P61" s="6"/>
      <c r="Q61" s="6"/>
      <c r="R61" s="6"/>
      <c r="S61" s="6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</row>
    <row r="62" spans="1:71" s="64" customFormat="1" ht="13.5" customHeight="1">
      <c r="A62" s="88"/>
      <c r="B62" s="89"/>
      <c r="C62" s="88"/>
      <c r="D62" s="90"/>
      <c r="E62" s="88" t="s">
        <v>123</v>
      </c>
      <c r="F62" s="89" t="s">
        <v>136</v>
      </c>
      <c r="G62" s="91" t="s">
        <v>345</v>
      </c>
      <c r="H62" s="92" t="s">
        <v>140</v>
      </c>
      <c r="I62" s="13"/>
      <c r="J62" s="3"/>
      <c r="K62" s="7"/>
      <c r="L62" s="7"/>
      <c r="M62" s="5"/>
      <c r="N62" s="6"/>
      <c r="O62" s="6"/>
      <c r="P62" s="6"/>
      <c r="Q62" s="6"/>
      <c r="R62" s="6"/>
      <c r="S62" s="6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</row>
    <row r="63" spans="1:71" s="64" customFormat="1" ht="13.5" customHeight="1">
      <c r="A63" s="83">
        <v>1</v>
      </c>
      <c r="B63" s="93">
        <v>2</v>
      </c>
      <c r="C63" s="93">
        <v>3</v>
      </c>
      <c r="D63" s="93">
        <v>4</v>
      </c>
      <c r="E63" s="93">
        <v>5</v>
      </c>
      <c r="F63" s="93">
        <v>6</v>
      </c>
      <c r="G63" s="94">
        <v>7</v>
      </c>
      <c r="H63" s="95">
        <v>8</v>
      </c>
      <c r="I63" s="13"/>
      <c r="J63" s="3"/>
      <c r="K63" s="7"/>
      <c r="L63" s="7"/>
      <c r="M63" s="5"/>
      <c r="N63" s="6"/>
      <c r="O63" s="6"/>
      <c r="P63" s="6"/>
      <c r="Q63" s="6"/>
      <c r="R63" s="6"/>
      <c r="S63" s="6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</row>
    <row r="64" spans="1:71" s="64" customFormat="1" ht="13.5" customHeight="1">
      <c r="A64" s="134"/>
      <c r="B64" s="172"/>
      <c r="C64" s="172">
        <v>6307</v>
      </c>
      <c r="D64" s="237" t="s">
        <v>371</v>
      </c>
      <c r="E64" s="141"/>
      <c r="F64" s="141"/>
      <c r="G64" s="142"/>
      <c r="H64" s="143"/>
      <c r="I64" s="13"/>
      <c r="J64" s="3"/>
      <c r="K64" s="7"/>
      <c r="L64" s="7"/>
      <c r="M64" s="5"/>
      <c r="N64" s="6"/>
      <c r="O64" s="6"/>
      <c r="P64" s="6"/>
      <c r="Q64" s="6"/>
      <c r="R64" s="6"/>
      <c r="S64" s="6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</row>
    <row r="65" spans="1:71" s="64" customFormat="1" ht="13.5" customHeight="1">
      <c r="A65" s="134"/>
      <c r="B65" s="172"/>
      <c r="C65" s="229"/>
      <c r="D65" s="109" t="s">
        <v>428</v>
      </c>
      <c r="E65" s="137"/>
      <c r="F65" s="137"/>
      <c r="G65" s="138"/>
      <c r="H65" s="119"/>
      <c r="I65" s="13"/>
      <c r="J65" s="3"/>
      <c r="K65" s="7"/>
      <c r="L65" s="7"/>
      <c r="M65" s="5"/>
      <c r="N65" s="6"/>
      <c r="O65" s="6"/>
      <c r="P65" s="6"/>
      <c r="Q65" s="6"/>
      <c r="R65" s="6"/>
      <c r="S65" s="6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</row>
    <row r="66" spans="1:71" s="64" customFormat="1" ht="13.5" customHeight="1">
      <c r="A66" s="134"/>
      <c r="B66" s="172"/>
      <c r="C66" s="177"/>
      <c r="D66" s="109" t="s">
        <v>375</v>
      </c>
      <c r="E66" s="137"/>
      <c r="F66" s="137"/>
      <c r="G66" s="138"/>
      <c r="H66" s="119"/>
      <c r="I66" s="13"/>
      <c r="J66" s="3"/>
      <c r="K66" s="7"/>
      <c r="L66" s="7"/>
      <c r="M66" s="5"/>
      <c r="N66" s="6"/>
      <c r="O66" s="6"/>
      <c r="P66" s="6"/>
      <c r="Q66" s="6"/>
      <c r="R66" s="6"/>
      <c r="S66" s="6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</row>
    <row r="67" spans="1:71" s="64" customFormat="1" ht="13.5" customHeight="1">
      <c r="A67" s="134"/>
      <c r="B67" s="172"/>
      <c r="C67" s="139"/>
      <c r="D67" s="140" t="s">
        <v>376</v>
      </c>
      <c r="E67" s="137">
        <v>170000</v>
      </c>
      <c r="F67" s="137">
        <v>170000</v>
      </c>
      <c r="G67" s="138">
        <v>0</v>
      </c>
      <c r="H67" s="119">
        <v>0</v>
      </c>
      <c r="I67" s="13"/>
      <c r="J67" s="3"/>
      <c r="K67" s="7"/>
      <c r="L67" s="7"/>
      <c r="M67" s="5"/>
      <c r="N67" s="6"/>
      <c r="O67" s="6"/>
      <c r="P67" s="6"/>
      <c r="Q67" s="6"/>
      <c r="R67" s="6"/>
      <c r="S67" s="6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</row>
    <row r="68" spans="1:71" s="64" customFormat="1" ht="13.5" customHeight="1">
      <c r="A68" s="134"/>
      <c r="B68" s="172"/>
      <c r="C68" s="229">
        <v>6309</v>
      </c>
      <c r="D68" s="231" t="s">
        <v>371</v>
      </c>
      <c r="E68" s="137"/>
      <c r="F68" s="137"/>
      <c r="G68" s="138"/>
      <c r="H68" s="119"/>
      <c r="I68" s="13"/>
      <c r="J68" s="3"/>
      <c r="K68" s="7"/>
      <c r="L68" s="7"/>
      <c r="M68" s="5"/>
      <c r="N68" s="6"/>
      <c r="O68" s="6"/>
      <c r="P68" s="6"/>
      <c r="Q68" s="6"/>
      <c r="R68" s="6"/>
      <c r="S68" s="6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</row>
    <row r="69" spans="1:71" s="64" customFormat="1" ht="13.5" customHeight="1">
      <c r="A69" s="134"/>
      <c r="B69" s="172"/>
      <c r="C69" s="229"/>
      <c r="D69" s="109" t="s">
        <v>428</v>
      </c>
      <c r="E69" s="137"/>
      <c r="F69" s="137"/>
      <c r="G69" s="138"/>
      <c r="H69" s="119"/>
      <c r="I69" s="13"/>
      <c r="J69" s="3"/>
      <c r="K69" s="7"/>
      <c r="L69" s="7"/>
      <c r="M69" s="5"/>
      <c r="N69" s="6"/>
      <c r="O69" s="6"/>
      <c r="P69" s="6"/>
      <c r="Q69" s="6"/>
      <c r="R69" s="6"/>
      <c r="S69" s="6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</row>
    <row r="70" spans="1:71" s="64" customFormat="1" ht="13.5" customHeight="1">
      <c r="A70" s="134"/>
      <c r="B70" s="172"/>
      <c r="C70" s="177"/>
      <c r="D70" s="109" t="s">
        <v>375</v>
      </c>
      <c r="E70" s="137"/>
      <c r="F70" s="137"/>
      <c r="G70" s="138"/>
      <c r="H70" s="119"/>
      <c r="I70" s="13"/>
      <c r="J70" s="3"/>
      <c r="K70" s="7"/>
      <c r="L70" s="7"/>
      <c r="M70" s="5"/>
      <c r="N70" s="6"/>
      <c r="O70" s="6"/>
      <c r="P70" s="6"/>
      <c r="Q70" s="6"/>
      <c r="R70" s="6"/>
      <c r="S70" s="6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</row>
    <row r="71" spans="1:71" s="64" customFormat="1" ht="13.5" customHeight="1">
      <c r="A71" s="134"/>
      <c r="B71" s="172"/>
      <c r="C71" s="139"/>
      <c r="D71" s="140" t="s">
        <v>376</v>
      </c>
      <c r="E71" s="137">
        <v>20000</v>
      </c>
      <c r="F71" s="137">
        <v>20000</v>
      </c>
      <c r="G71" s="138">
        <v>0</v>
      </c>
      <c r="H71" s="119">
        <v>0</v>
      </c>
      <c r="I71" s="13"/>
      <c r="J71" s="3"/>
      <c r="K71" s="7"/>
      <c r="L71" s="7"/>
      <c r="M71" s="5"/>
      <c r="N71" s="6"/>
      <c r="O71" s="6"/>
      <c r="P71" s="6"/>
      <c r="Q71" s="6"/>
      <c r="R71" s="6"/>
      <c r="S71" s="6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</row>
    <row r="72" spans="1:71" s="64" customFormat="1" ht="13.5" customHeight="1">
      <c r="A72" s="134"/>
      <c r="B72" s="127">
        <v>71015</v>
      </c>
      <c r="C72" s="179"/>
      <c r="D72" s="129" t="s">
        <v>11</v>
      </c>
      <c r="E72" s="130">
        <f>E75+E78</f>
        <v>381500</v>
      </c>
      <c r="F72" s="130">
        <f>F75+F78</f>
        <v>414700</v>
      </c>
      <c r="G72" s="131">
        <f>G75+G78</f>
        <v>217273.48</v>
      </c>
      <c r="H72" s="132">
        <f>G72/F72*100</f>
        <v>52.3929298287919</v>
      </c>
      <c r="I72" s="16"/>
      <c r="J72" s="240"/>
      <c r="K72" s="201"/>
      <c r="L72" s="201"/>
      <c r="M72" s="5"/>
      <c r="N72" s="6"/>
      <c r="O72" s="6"/>
      <c r="P72" s="6"/>
      <c r="Q72" s="6"/>
      <c r="R72" s="6"/>
      <c r="S72" s="6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</row>
    <row r="73" spans="1:71" s="64" customFormat="1" ht="13.5" customHeight="1">
      <c r="A73" s="134"/>
      <c r="B73" s="134"/>
      <c r="C73" s="202">
        <v>2110</v>
      </c>
      <c r="D73" s="109" t="s">
        <v>4</v>
      </c>
      <c r="E73" s="137"/>
      <c r="F73" s="137"/>
      <c r="G73" s="138"/>
      <c r="H73" s="119"/>
      <c r="I73" s="17"/>
      <c r="J73" s="241"/>
      <c r="K73" s="7"/>
      <c r="L73" s="7"/>
      <c r="M73" s="5"/>
      <c r="N73" s="6"/>
      <c r="O73" s="6"/>
      <c r="P73" s="6"/>
      <c r="Q73" s="6"/>
      <c r="R73" s="6"/>
      <c r="S73" s="6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</row>
    <row r="74" spans="1:71" s="64" customFormat="1" ht="13.5" customHeight="1">
      <c r="A74" s="134"/>
      <c r="B74" s="134"/>
      <c r="C74" s="202"/>
      <c r="D74" s="109" t="s">
        <v>213</v>
      </c>
      <c r="E74" s="137"/>
      <c r="F74" s="137"/>
      <c r="G74" s="138"/>
      <c r="H74" s="119"/>
      <c r="I74" s="17"/>
      <c r="J74" s="241"/>
      <c r="K74" s="7"/>
      <c r="L74" s="7"/>
      <c r="M74" s="5"/>
      <c r="N74" s="6"/>
      <c r="O74" s="6"/>
      <c r="P74" s="6"/>
      <c r="Q74" s="6"/>
      <c r="R74" s="6"/>
      <c r="S74" s="6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</row>
    <row r="75" spans="1:71" s="64" customFormat="1" ht="13.5" customHeight="1">
      <c r="A75" s="134"/>
      <c r="B75" s="134"/>
      <c r="C75" s="203"/>
      <c r="D75" s="109" t="s">
        <v>212</v>
      </c>
      <c r="E75" s="137">
        <v>381500</v>
      </c>
      <c r="F75" s="137">
        <v>414700</v>
      </c>
      <c r="G75" s="138">
        <v>216820</v>
      </c>
      <c r="H75" s="119">
        <f>G75/F75*100</f>
        <v>52.283578490475044</v>
      </c>
      <c r="I75" s="17"/>
      <c r="J75" s="241"/>
      <c r="K75" s="7"/>
      <c r="L75" s="7"/>
      <c r="M75" s="5"/>
      <c r="N75" s="6"/>
      <c r="O75" s="6"/>
      <c r="P75" s="6"/>
      <c r="Q75" s="6"/>
      <c r="R75" s="6"/>
      <c r="S75" s="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</row>
    <row r="76" spans="1:71" s="64" customFormat="1" ht="13.5" customHeight="1">
      <c r="A76" s="134"/>
      <c r="B76" s="134"/>
      <c r="C76" s="203">
        <v>2360</v>
      </c>
      <c r="D76" s="109" t="s">
        <v>215</v>
      </c>
      <c r="E76" s="137"/>
      <c r="F76" s="137"/>
      <c r="G76" s="138"/>
      <c r="H76" s="119"/>
      <c r="I76" s="17"/>
      <c r="J76" s="241"/>
      <c r="K76" s="7"/>
      <c r="L76" s="7"/>
      <c r="M76" s="5"/>
      <c r="N76" s="6"/>
      <c r="O76" s="6"/>
      <c r="P76" s="6"/>
      <c r="Q76" s="6"/>
      <c r="R76" s="6"/>
      <c r="S76" s="6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</row>
    <row r="77" spans="1:71" s="64" customFormat="1" ht="13.5" customHeight="1">
      <c r="A77" s="134"/>
      <c r="B77" s="134"/>
      <c r="C77" s="203"/>
      <c r="D77" s="109" t="s">
        <v>214</v>
      </c>
      <c r="E77" s="137"/>
      <c r="F77" s="137"/>
      <c r="G77" s="138"/>
      <c r="H77" s="119"/>
      <c r="I77" s="17"/>
      <c r="J77" s="241"/>
      <c r="K77" s="7"/>
      <c r="L77" s="7"/>
      <c r="M77" s="5"/>
      <c r="N77" s="6"/>
      <c r="O77" s="6"/>
      <c r="P77" s="6"/>
      <c r="Q77" s="6"/>
      <c r="R77" s="6"/>
      <c r="S77" s="6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</row>
    <row r="78" spans="1:71" s="64" customFormat="1" ht="13.5" customHeight="1">
      <c r="A78" s="134"/>
      <c r="B78" s="158"/>
      <c r="C78" s="203"/>
      <c r="D78" s="242" t="s">
        <v>97</v>
      </c>
      <c r="E78" s="243">
        <v>0</v>
      </c>
      <c r="F78" s="243">
        <v>0</v>
      </c>
      <c r="G78" s="244">
        <v>453.48</v>
      </c>
      <c r="H78" s="113">
        <v>0</v>
      </c>
      <c r="I78" s="17"/>
      <c r="J78" s="241"/>
      <c r="K78" s="7"/>
      <c r="L78" s="7"/>
      <c r="M78" s="5"/>
      <c r="N78" s="6"/>
      <c r="O78" s="6"/>
      <c r="P78" s="6"/>
      <c r="Q78" s="6"/>
      <c r="R78" s="6"/>
      <c r="S78" s="6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</row>
    <row r="79" spans="1:71" s="64" customFormat="1" ht="13.5" customHeight="1">
      <c r="A79" s="218">
        <v>750</v>
      </c>
      <c r="B79" s="204"/>
      <c r="C79" s="218"/>
      <c r="D79" s="206" t="s">
        <v>12</v>
      </c>
      <c r="E79" s="98">
        <f>E81+E85+E95+E108</f>
        <v>5980138</v>
      </c>
      <c r="F79" s="98">
        <f>F81+F85+F95+F108+F102</f>
        <v>5449709</v>
      </c>
      <c r="G79" s="99">
        <f>G81+G85+G95+G108+G102</f>
        <v>4573511.919999999</v>
      </c>
      <c r="H79" s="99">
        <f>G79/F79*100</f>
        <v>83.92213088808961</v>
      </c>
      <c r="I79" s="18"/>
      <c r="J79" s="245"/>
      <c r="K79" s="195"/>
      <c r="L79" s="195"/>
      <c r="M79" s="5"/>
      <c r="N79" s="6"/>
      <c r="O79" s="6"/>
      <c r="P79" s="6"/>
      <c r="Q79" s="6"/>
      <c r="R79" s="6"/>
      <c r="S79" s="6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</row>
    <row r="80" spans="1:71" s="64" customFormat="1" ht="13.5" customHeight="1">
      <c r="A80" s="246"/>
      <c r="B80" s="220"/>
      <c r="C80" s="97"/>
      <c r="D80" s="227" t="s">
        <v>138</v>
      </c>
      <c r="E80" s="210">
        <f>E86+E109</f>
        <v>4604100</v>
      </c>
      <c r="F80" s="210">
        <f>F86+F109</f>
        <v>4043634</v>
      </c>
      <c r="G80" s="211">
        <f>G86+G109</f>
        <v>3155943.11</v>
      </c>
      <c r="H80" s="211">
        <f>G80/F80*100</f>
        <v>78.04719987021575</v>
      </c>
      <c r="I80" s="18"/>
      <c r="J80" s="245"/>
      <c r="K80" s="195"/>
      <c r="L80" s="195"/>
      <c r="M80" s="5"/>
      <c r="N80" s="6"/>
      <c r="O80" s="6"/>
      <c r="P80" s="6"/>
      <c r="Q80" s="6"/>
      <c r="R80" s="6"/>
      <c r="S80" s="6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</row>
    <row r="81" spans="1:71" s="64" customFormat="1" ht="13.5" customHeight="1">
      <c r="A81" s="247"/>
      <c r="B81" s="170">
        <v>75011</v>
      </c>
      <c r="C81" s="179"/>
      <c r="D81" s="129" t="s">
        <v>13</v>
      </c>
      <c r="E81" s="130">
        <f>E84</f>
        <v>34480</v>
      </c>
      <c r="F81" s="130">
        <f>F84</f>
        <v>37394</v>
      </c>
      <c r="G81" s="131">
        <f>G84</f>
        <v>20132</v>
      </c>
      <c r="H81" s="132">
        <f>G81/F81*100</f>
        <v>53.83751403968551</v>
      </c>
      <c r="I81" s="16"/>
      <c r="J81" s="240"/>
      <c r="K81" s="201"/>
      <c r="L81" s="201"/>
      <c r="M81" s="5"/>
      <c r="N81" s="6"/>
      <c r="O81" s="6"/>
      <c r="P81" s="6"/>
      <c r="Q81" s="6"/>
      <c r="R81" s="6"/>
      <c r="S81" s="6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</row>
    <row r="82" spans="1:71" s="64" customFormat="1" ht="13.5" customHeight="1">
      <c r="A82" s="100"/>
      <c r="B82" s="172"/>
      <c r="C82" s="202">
        <v>2110</v>
      </c>
      <c r="D82" s="109" t="s">
        <v>4</v>
      </c>
      <c r="E82" s="137"/>
      <c r="F82" s="137"/>
      <c r="G82" s="138"/>
      <c r="H82" s="132"/>
      <c r="I82" s="13"/>
      <c r="J82" s="3"/>
      <c r="K82" s="7"/>
      <c r="L82" s="7"/>
      <c r="M82" s="5"/>
      <c r="N82" s="6"/>
      <c r="O82" s="6"/>
      <c r="P82" s="6"/>
      <c r="Q82" s="6"/>
      <c r="R82" s="6"/>
      <c r="S82" s="6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</row>
    <row r="83" spans="1:71" s="64" customFormat="1" ht="13.5" customHeight="1">
      <c r="A83" s="100"/>
      <c r="B83" s="172"/>
      <c r="C83" s="202"/>
      <c r="D83" s="109" t="s">
        <v>213</v>
      </c>
      <c r="E83" s="137"/>
      <c r="F83" s="137"/>
      <c r="G83" s="138"/>
      <c r="H83" s="132"/>
      <c r="I83" s="13"/>
      <c r="J83" s="3"/>
      <c r="K83" s="7"/>
      <c r="L83" s="7"/>
      <c r="M83" s="5"/>
      <c r="N83" s="6"/>
      <c r="O83" s="6"/>
      <c r="P83" s="6"/>
      <c r="Q83" s="6"/>
      <c r="R83" s="6"/>
      <c r="S83" s="6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</row>
    <row r="84" spans="1:71" s="64" customFormat="1" ht="13.5" customHeight="1">
      <c r="A84" s="100"/>
      <c r="B84" s="178"/>
      <c r="C84" s="202"/>
      <c r="D84" s="109" t="s">
        <v>212</v>
      </c>
      <c r="E84" s="137">
        <v>34480</v>
      </c>
      <c r="F84" s="137">
        <v>37394</v>
      </c>
      <c r="G84" s="138">
        <v>20132</v>
      </c>
      <c r="H84" s="119">
        <f>G84/F84*100</f>
        <v>53.83751403968551</v>
      </c>
      <c r="I84" s="13"/>
      <c r="J84" s="3"/>
      <c r="K84" s="7"/>
      <c r="L84" s="7"/>
      <c r="M84" s="5"/>
      <c r="N84" s="6"/>
      <c r="O84" s="6"/>
      <c r="P84" s="6"/>
      <c r="Q84" s="6"/>
      <c r="R84" s="6"/>
      <c r="S84" s="6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</row>
    <row r="85" spans="1:71" s="64" customFormat="1" ht="13.5" customHeight="1">
      <c r="A85" s="100"/>
      <c r="B85" s="170">
        <v>75020</v>
      </c>
      <c r="C85" s="128"/>
      <c r="D85" s="129" t="s">
        <v>14</v>
      </c>
      <c r="E85" s="130">
        <f>SUM(E88:E94)</f>
        <v>59995</v>
      </c>
      <c r="F85" s="130">
        <f>SUM(F88:F94)</f>
        <v>59995</v>
      </c>
      <c r="G85" s="131">
        <f>SUM(G88:G94)</f>
        <v>226080.89</v>
      </c>
      <c r="H85" s="180">
        <f>G85/F85*100</f>
        <v>376.8328860738395</v>
      </c>
      <c r="I85" s="199"/>
      <c r="J85" s="200"/>
      <c r="K85" s="201"/>
      <c r="L85" s="201"/>
      <c r="M85" s="5"/>
      <c r="N85" s="6"/>
      <c r="O85" s="6"/>
      <c r="P85" s="6"/>
      <c r="Q85" s="6"/>
      <c r="R85" s="6"/>
      <c r="S85" s="6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</row>
    <row r="86" spans="1:71" s="64" customFormat="1" ht="13.5" customHeight="1">
      <c r="A86" s="100"/>
      <c r="B86" s="228"/>
      <c r="C86" s="128"/>
      <c r="D86" s="248" t="s">
        <v>138</v>
      </c>
      <c r="E86" s="249">
        <v>0</v>
      </c>
      <c r="F86" s="249">
        <v>0</v>
      </c>
      <c r="G86" s="250">
        <f>G90</f>
        <v>1000</v>
      </c>
      <c r="H86" s="181">
        <v>0</v>
      </c>
      <c r="I86" s="199"/>
      <c r="J86" s="200"/>
      <c r="K86" s="201"/>
      <c r="L86" s="201"/>
      <c r="M86" s="5"/>
      <c r="N86" s="6"/>
      <c r="O86" s="6"/>
      <c r="P86" s="6"/>
      <c r="Q86" s="6"/>
      <c r="R86" s="6"/>
      <c r="S86" s="6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</row>
    <row r="87" spans="1:71" s="64" customFormat="1" ht="13.5" customHeight="1">
      <c r="A87" s="100"/>
      <c r="B87" s="228"/>
      <c r="C87" s="128"/>
      <c r="D87" s="167" t="s">
        <v>101</v>
      </c>
      <c r="E87" s="174">
        <f>SUM(E88:E94)</f>
        <v>59995</v>
      </c>
      <c r="F87" s="174">
        <f>SUM(F88:F94)</f>
        <v>59995</v>
      </c>
      <c r="G87" s="175">
        <f>SUM(G88:G94)</f>
        <v>226080.89</v>
      </c>
      <c r="H87" s="169">
        <f>G87/F87*100</f>
        <v>376.8328860738395</v>
      </c>
      <c r="I87" s="199"/>
      <c r="J87" s="200"/>
      <c r="K87" s="201"/>
      <c r="L87" s="201"/>
      <c r="M87" s="5"/>
      <c r="N87" s="6"/>
      <c r="O87" s="6"/>
      <c r="P87" s="6"/>
      <c r="Q87" s="6"/>
      <c r="R87" s="6"/>
      <c r="S87" s="6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</row>
    <row r="88" spans="1:71" s="64" customFormat="1" ht="13.5" customHeight="1">
      <c r="A88" s="100"/>
      <c r="B88" s="228"/>
      <c r="C88" s="135" t="s">
        <v>16</v>
      </c>
      <c r="D88" s="109" t="s">
        <v>34</v>
      </c>
      <c r="E88" s="137">
        <v>0</v>
      </c>
      <c r="F88" s="137">
        <v>0</v>
      </c>
      <c r="G88" s="138">
        <v>2256.44</v>
      </c>
      <c r="H88" s="119">
        <v>0</v>
      </c>
      <c r="I88" s="199"/>
      <c r="J88" s="200"/>
      <c r="K88" s="201"/>
      <c r="L88" s="201"/>
      <c r="M88" s="5"/>
      <c r="N88" s="6"/>
      <c r="O88" s="6"/>
      <c r="P88" s="6"/>
      <c r="Q88" s="6"/>
      <c r="R88" s="6"/>
      <c r="S88" s="6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</row>
    <row r="89" spans="1:71" s="64" customFormat="1" ht="13.5" customHeight="1">
      <c r="A89" s="100"/>
      <c r="B89" s="228"/>
      <c r="C89" s="135" t="s">
        <v>7</v>
      </c>
      <c r="D89" s="109" t="s">
        <v>303</v>
      </c>
      <c r="E89" s="137">
        <v>0</v>
      </c>
      <c r="F89" s="137">
        <v>0</v>
      </c>
      <c r="G89" s="138">
        <v>4000</v>
      </c>
      <c r="H89" s="119">
        <v>0</v>
      </c>
      <c r="I89" s="199"/>
      <c r="J89" s="200"/>
      <c r="K89" s="201"/>
      <c r="L89" s="201"/>
      <c r="M89" s="5"/>
      <c r="N89" s="6"/>
      <c r="O89" s="6"/>
      <c r="P89" s="6"/>
      <c r="Q89" s="6"/>
      <c r="R89" s="6"/>
      <c r="S89" s="6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</row>
    <row r="90" spans="1:71" s="64" customFormat="1" ht="13.5" customHeight="1">
      <c r="A90" s="100"/>
      <c r="B90" s="228"/>
      <c r="C90" s="135" t="s">
        <v>85</v>
      </c>
      <c r="D90" s="223" t="s">
        <v>87</v>
      </c>
      <c r="E90" s="224">
        <v>0</v>
      </c>
      <c r="F90" s="224">
        <v>0</v>
      </c>
      <c r="G90" s="225">
        <v>1000</v>
      </c>
      <c r="H90" s="251">
        <v>0</v>
      </c>
      <c r="I90" s="199"/>
      <c r="J90" s="200"/>
      <c r="K90" s="201"/>
      <c r="L90" s="201"/>
      <c r="M90" s="5"/>
      <c r="N90" s="6"/>
      <c r="O90" s="6"/>
      <c r="P90" s="6"/>
      <c r="Q90" s="6"/>
      <c r="R90" s="6"/>
      <c r="S90" s="6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</row>
    <row r="91" spans="1:71" s="64" customFormat="1" ht="13.5" customHeight="1">
      <c r="A91" s="100"/>
      <c r="B91" s="172"/>
      <c r="C91" s="135" t="s">
        <v>17</v>
      </c>
      <c r="D91" s="109" t="s">
        <v>304</v>
      </c>
      <c r="E91" s="137">
        <v>59995</v>
      </c>
      <c r="F91" s="137">
        <v>59995</v>
      </c>
      <c r="G91" s="138">
        <v>14937.38</v>
      </c>
      <c r="H91" s="119">
        <f>G91/F91*100</f>
        <v>24.89770814234519</v>
      </c>
      <c r="I91" s="13"/>
      <c r="J91" s="3"/>
      <c r="K91" s="7"/>
      <c r="L91" s="7"/>
      <c r="M91" s="5"/>
      <c r="N91" s="6"/>
      <c r="O91" s="6"/>
      <c r="P91" s="6"/>
      <c r="Q91" s="6"/>
      <c r="R91" s="6"/>
      <c r="S91" s="6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</row>
    <row r="92" spans="1:71" s="64" customFormat="1" ht="13.5" customHeight="1">
      <c r="A92" s="100"/>
      <c r="B92" s="172"/>
      <c r="C92" s="135" t="s">
        <v>298</v>
      </c>
      <c r="D92" s="109" t="s">
        <v>299</v>
      </c>
      <c r="E92" s="137">
        <v>0</v>
      </c>
      <c r="F92" s="137">
        <v>0</v>
      </c>
      <c r="G92" s="138">
        <v>6214.46</v>
      </c>
      <c r="H92" s="119">
        <v>0</v>
      </c>
      <c r="I92" s="13"/>
      <c r="J92" s="3"/>
      <c r="K92" s="7"/>
      <c r="L92" s="7"/>
      <c r="M92" s="5"/>
      <c r="N92" s="6"/>
      <c r="O92" s="6"/>
      <c r="P92" s="6"/>
      <c r="Q92" s="6"/>
      <c r="R92" s="6"/>
      <c r="S92" s="6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</row>
    <row r="93" spans="1:71" s="64" customFormat="1" ht="13.5" customHeight="1">
      <c r="A93" s="100"/>
      <c r="B93" s="172"/>
      <c r="C93" s="135" t="s">
        <v>321</v>
      </c>
      <c r="D93" s="109" t="s">
        <v>421</v>
      </c>
      <c r="E93" s="137">
        <v>0</v>
      </c>
      <c r="F93" s="137">
        <v>0</v>
      </c>
      <c r="G93" s="138">
        <v>120000</v>
      </c>
      <c r="H93" s="119">
        <v>0</v>
      </c>
      <c r="I93" s="13"/>
      <c r="J93" s="3"/>
      <c r="K93" s="7"/>
      <c r="L93" s="7"/>
      <c r="M93" s="5"/>
      <c r="N93" s="6"/>
      <c r="O93" s="6"/>
      <c r="P93" s="6"/>
      <c r="Q93" s="6"/>
      <c r="R93" s="6"/>
      <c r="S93" s="6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</row>
    <row r="94" spans="1:71" s="64" customFormat="1" ht="13.5" customHeight="1">
      <c r="A94" s="100"/>
      <c r="B94" s="178"/>
      <c r="C94" s="135" t="s">
        <v>18</v>
      </c>
      <c r="D94" s="109" t="s">
        <v>19</v>
      </c>
      <c r="E94" s="137">
        <v>0</v>
      </c>
      <c r="F94" s="137">
        <v>0</v>
      </c>
      <c r="G94" s="138">
        <v>77672.61</v>
      </c>
      <c r="H94" s="119">
        <v>0</v>
      </c>
      <c r="I94" s="13"/>
      <c r="J94" s="3"/>
      <c r="K94" s="7"/>
      <c r="L94" s="7"/>
      <c r="M94" s="5"/>
      <c r="N94" s="6"/>
      <c r="O94" s="6"/>
      <c r="P94" s="6"/>
      <c r="Q94" s="6"/>
      <c r="R94" s="6"/>
      <c r="S94" s="6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</row>
    <row r="95" spans="1:71" s="64" customFormat="1" ht="13.5" customHeight="1">
      <c r="A95" s="157"/>
      <c r="B95" s="170">
        <v>75045</v>
      </c>
      <c r="C95" s="128"/>
      <c r="D95" s="129" t="s">
        <v>158</v>
      </c>
      <c r="E95" s="252">
        <f>E98+E101</f>
        <v>23000</v>
      </c>
      <c r="F95" s="252">
        <f>F98+F101</f>
        <v>23000</v>
      </c>
      <c r="G95" s="253">
        <f>G98+G101</f>
        <v>21900</v>
      </c>
      <c r="H95" s="132">
        <f>G95/F95*100</f>
        <v>95.21739130434783</v>
      </c>
      <c r="I95" s="199"/>
      <c r="J95" s="200"/>
      <c r="K95" s="201"/>
      <c r="L95" s="201"/>
      <c r="M95" s="5"/>
      <c r="N95" s="6"/>
      <c r="O95" s="6"/>
      <c r="P95" s="6"/>
      <c r="Q95" s="6"/>
      <c r="R95" s="6"/>
      <c r="S95" s="6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</row>
    <row r="96" spans="1:71" s="64" customFormat="1" ht="13.5" customHeight="1">
      <c r="A96" s="134"/>
      <c r="B96" s="172"/>
      <c r="C96" s="177">
        <v>2110</v>
      </c>
      <c r="D96" s="109" t="s">
        <v>4</v>
      </c>
      <c r="E96" s="254"/>
      <c r="F96" s="254"/>
      <c r="G96" s="255"/>
      <c r="H96" s="132"/>
      <c r="I96" s="13"/>
      <c r="J96" s="3"/>
      <c r="K96" s="7"/>
      <c r="L96" s="7"/>
      <c r="M96" s="5"/>
      <c r="N96" s="6"/>
      <c r="O96" s="6"/>
      <c r="P96" s="6"/>
      <c r="Q96" s="6"/>
      <c r="R96" s="6"/>
      <c r="S96" s="6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</row>
    <row r="97" spans="1:71" s="64" customFormat="1" ht="13.5" customHeight="1">
      <c r="A97" s="134"/>
      <c r="B97" s="172"/>
      <c r="C97" s="177"/>
      <c r="D97" s="109" t="s">
        <v>213</v>
      </c>
      <c r="E97" s="254"/>
      <c r="F97" s="254"/>
      <c r="G97" s="255"/>
      <c r="H97" s="132"/>
      <c r="I97" s="13"/>
      <c r="J97" s="3"/>
      <c r="K97" s="7"/>
      <c r="L97" s="7"/>
      <c r="M97" s="5"/>
      <c r="N97" s="6"/>
      <c r="O97" s="6"/>
      <c r="P97" s="6"/>
      <c r="Q97" s="6"/>
      <c r="R97" s="6"/>
      <c r="S97" s="6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</row>
    <row r="98" spans="1:71" s="64" customFormat="1" ht="13.5" customHeight="1">
      <c r="A98" s="134"/>
      <c r="B98" s="172"/>
      <c r="C98" s="177"/>
      <c r="D98" s="109" t="s">
        <v>212</v>
      </c>
      <c r="E98" s="254">
        <v>13500</v>
      </c>
      <c r="F98" s="254">
        <v>13500</v>
      </c>
      <c r="G98" s="255">
        <v>13500</v>
      </c>
      <c r="H98" s="119">
        <f>G98/F98*100</f>
        <v>100</v>
      </c>
      <c r="I98" s="13"/>
      <c r="J98" s="3"/>
      <c r="K98" s="7"/>
      <c r="L98" s="7"/>
      <c r="M98" s="5"/>
      <c r="N98" s="6"/>
      <c r="O98" s="6"/>
      <c r="P98" s="6"/>
      <c r="Q98" s="6"/>
      <c r="R98" s="6"/>
      <c r="S98" s="6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</row>
    <row r="99" spans="1:71" s="64" customFormat="1" ht="13.5" customHeight="1">
      <c r="A99" s="134"/>
      <c r="B99" s="172"/>
      <c r="C99" s="177">
        <v>2120</v>
      </c>
      <c r="D99" s="109" t="s">
        <v>4</v>
      </c>
      <c r="E99" s="254"/>
      <c r="F99" s="254"/>
      <c r="G99" s="255"/>
      <c r="H99" s="119"/>
      <c r="I99" s="13"/>
      <c r="J99" s="3"/>
      <c r="K99" s="7"/>
      <c r="L99" s="7"/>
      <c r="M99" s="5"/>
      <c r="N99" s="6"/>
      <c r="O99" s="6"/>
      <c r="P99" s="6"/>
      <c r="Q99" s="6"/>
      <c r="R99" s="6"/>
      <c r="S99" s="6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</row>
    <row r="100" spans="1:71" s="64" customFormat="1" ht="13.5" customHeight="1">
      <c r="A100" s="134"/>
      <c r="B100" s="172"/>
      <c r="C100" s="229"/>
      <c r="D100" s="242" t="s">
        <v>218</v>
      </c>
      <c r="E100" s="256"/>
      <c r="F100" s="256"/>
      <c r="G100" s="87"/>
      <c r="H100" s="113"/>
      <c r="I100" s="13"/>
      <c r="J100" s="3"/>
      <c r="K100" s="7"/>
      <c r="L100" s="7"/>
      <c r="M100" s="5"/>
      <c r="N100" s="6"/>
      <c r="O100" s="6"/>
      <c r="P100" s="6"/>
      <c r="Q100" s="6"/>
      <c r="R100" s="6"/>
      <c r="S100" s="6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</row>
    <row r="101" spans="1:71" s="64" customFormat="1" ht="13.5" customHeight="1">
      <c r="A101" s="134"/>
      <c r="B101" s="172"/>
      <c r="C101" s="177"/>
      <c r="D101" s="257" t="s">
        <v>219</v>
      </c>
      <c r="E101" s="254">
        <v>9500</v>
      </c>
      <c r="F101" s="258">
        <v>9500</v>
      </c>
      <c r="G101" s="259">
        <v>8400</v>
      </c>
      <c r="H101" s="119">
        <f>G101/F101*100</f>
        <v>88.42105263157895</v>
      </c>
      <c r="I101" s="13"/>
      <c r="J101" s="3"/>
      <c r="K101" s="7"/>
      <c r="L101" s="7"/>
      <c r="M101" s="5"/>
      <c r="N101" s="6"/>
      <c r="O101" s="6"/>
      <c r="P101" s="6"/>
      <c r="Q101" s="6"/>
      <c r="R101" s="6"/>
      <c r="S101" s="6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</row>
    <row r="102" spans="1:71" s="64" customFormat="1" ht="13.5" customHeight="1">
      <c r="A102" s="134"/>
      <c r="B102" s="170">
        <v>75075</v>
      </c>
      <c r="C102" s="170"/>
      <c r="D102" s="260" t="s">
        <v>99</v>
      </c>
      <c r="E102" s="261">
        <v>0</v>
      </c>
      <c r="F102" s="262">
        <f>F104+F107</f>
        <v>27123</v>
      </c>
      <c r="G102" s="263">
        <f>G104+G107</f>
        <v>26030.05</v>
      </c>
      <c r="H102" s="264">
        <f>G102/F102*100</f>
        <v>95.9703941304428</v>
      </c>
      <c r="I102" s="13"/>
      <c r="J102" s="3"/>
      <c r="K102" s="7"/>
      <c r="L102" s="7"/>
      <c r="M102" s="5"/>
      <c r="N102" s="6"/>
      <c r="O102" s="6"/>
      <c r="P102" s="6"/>
      <c r="Q102" s="6"/>
      <c r="R102" s="6"/>
      <c r="S102" s="6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</row>
    <row r="103" spans="1:71" s="64" customFormat="1" ht="13.5" customHeight="1">
      <c r="A103" s="134"/>
      <c r="B103" s="228"/>
      <c r="C103" s="170"/>
      <c r="D103" s="260" t="s">
        <v>367</v>
      </c>
      <c r="E103" s="261"/>
      <c r="F103" s="262"/>
      <c r="G103" s="263"/>
      <c r="H103" s="264"/>
      <c r="I103" s="13"/>
      <c r="J103" s="3"/>
      <c r="K103" s="7"/>
      <c r="L103" s="7"/>
      <c r="M103" s="5"/>
      <c r="N103" s="6"/>
      <c r="O103" s="6"/>
      <c r="P103" s="6"/>
      <c r="Q103" s="6"/>
      <c r="R103" s="6"/>
      <c r="S103" s="6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</row>
    <row r="104" spans="1:71" s="64" customFormat="1" ht="13.5" customHeight="1">
      <c r="A104" s="100"/>
      <c r="B104" s="172"/>
      <c r="C104" s="135" t="s">
        <v>18</v>
      </c>
      <c r="D104" s="109" t="s">
        <v>19</v>
      </c>
      <c r="E104" s="137">
        <v>0</v>
      </c>
      <c r="F104" s="137">
        <v>8000</v>
      </c>
      <c r="G104" s="138">
        <v>8000</v>
      </c>
      <c r="H104" s="119">
        <f>G104/F104*100</f>
        <v>100</v>
      </c>
      <c r="I104" s="13"/>
      <c r="J104" s="3"/>
      <c r="K104" s="7"/>
      <c r="L104" s="7"/>
      <c r="M104" s="5"/>
      <c r="N104" s="6"/>
      <c r="O104" s="6"/>
      <c r="P104" s="6"/>
      <c r="Q104" s="6"/>
      <c r="R104" s="6"/>
      <c r="S104" s="6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</row>
    <row r="105" spans="1:71" s="64" customFormat="1" ht="13.5" customHeight="1">
      <c r="A105" s="134"/>
      <c r="B105" s="172"/>
      <c r="C105" s="229">
        <v>2460</v>
      </c>
      <c r="D105" s="109" t="s">
        <v>368</v>
      </c>
      <c r="E105" s="256"/>
      <c r="F105" s="265"/>
      <c r="G105" s="266"/>
      <c r="H105" s="113"/>
      <c r="I105" s="13"/>
      <c r="J105" s="3"/>
      <c r="K105" s="7"/>
      <c r="L105" s="7"/>
      <c r="M105" s="5"/>
      <c r="N105" s="6"/>
      <c r="O105" s="6"/>
      <c r="P105" s="6"/>
      <c r="Q105" s="6"/>
      <c r="R105" s="6"/>
      <c r="S105" s="6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</row>
    <row r="106" spans="1:71" s="64" customFormat="1" ht="13.5" customHeight="1">
      <c r="A106" s="134"/>
      <c r="B106" s="172"/>
      <c r="C106" s="229"/>
      <c r="D106" s="109" t="s">
        <v>369</v>
      </c>
      <c r="E106" s="256"/>
      <c r="F106" s="265"/>
      <c r="G106" s="266"/>
      <c r="H106" s="113"/>
      <c r="I106" s="13"/>
      <c r="J106" s="3"/>
      <c r="K106" s="7"/>
      <c r="L106" s="7"/>
      <c r="M106" s="5"/>
      <c r="N106" s="6"/>
      <c r="O106" s="6"/>
      <c r="P106" s="6"/>
      <c r="Q106" s="6"/>
      <c r="R106" s="6"/>
      <c r="S106" s="6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</row>
    <row r="107" spans="1:71" s="64" customFormat="1" ht="13.5" customHeight="1">
      <c r="A107" s="134"/>
      <c r="B107" s="178"/>
      <c r="C107" s="229"/>
      <c r="D107" s="109" t="s">
        <v>370</v>
      </c>
      <c r="E107" s="256">
        <v>0</v>
      </c>
      <c r="F107" s="265">
        <v>19123</v>
      </c>
      <c r="G107" s="266">
        <v>18030.05</v>
      </c>
      <c r="H107" s="119">
        <f>G107/F107*100</f>
        <v>94.28463107253046</v>
      </c>
      <c r="I107" s="13"/>
      <c r="J107" s="3"/>
      <c r="K107" s="7"/>
      <c r="L107" s="7"/>
      <c r="M107" s="5"/>
      <c r="N107" s="6"/>
      <c r="O107" s="6"/>
      <c r="P107" s="6"/>
      <c r="Q107" s="6"/>
      <c r="R107" s="6"/>
      <c r="S107" s="6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</row>
    <row r="108" spans="1:71" s="64" customFormat="1" ht="13.5" customHeight="1">
      <c r="A108" s="134"/>
      <c r="B108" s="170">
        <v>75095</v>
      </c>
      <c r="C108" s="170"/>
      <c r="D108" s="260" t="s">
        <v>115</v>
      </c>
      <c r="E108" s="261">
        <f>E110+E115+E128+E142+E147+E152</f>
        <v>5862663</v>
      </c>
      <c r="F108" s="261">
        <f>F110+F115+F128+F142+F147+F152</f>
        <v>5302197</v>
      </c>
      <c r="G108" s="263">
        <f>G110+G115+G128+G142+G147+G152+G137+G157</f>
        <v>4279368.9799999995</v>
      </c>
      <c r="H108" s="264">
        <f>G108/F108*100</f>
        <v>80.70935463167437</v>
      </c>
      <c r="I108" s="13"/>
      <c r="J108" s="3"/>
      <c r="K108" s="7"/>
      <c r="L108" s="7"/>
      <c r="M108" s="5"/>
      <c r="N108" s="6"/>
      <c r="O108" s="6"/>
      <c r="P108" s="6"/>
      <c r="Q108" s="6"/>
      <c r="R108" s="6"/>
      <c r="S108" s="6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</row>
    <row r="109" spans="1:71" s="64" customFormat="1" ht="13.5" customHeight="1">
      <c r="A109" s="134"/>
      <c r="B109" s="228"/>
      <c r="C109" s="170"/>
      <c r="D109" s="248" t="s">
        <v>138</v>
      </c>
      <c r="E109" s="261">
        <f>E146+E151+E156</f>
        <v>4604100</v>
      </c>
      <c r="F109" s="261">
        <f>F146+F151+F156</f>
        <v>4043634</v>
      </c>
      <c r="G109" s="263">
        <f>G146+G151+G161</f>
        <v>3154943.11</v>
      </c>
      <c r="H109" s="264">
        <f>G109/F109*100</f>
        <v>78.0224696399328</v>
      </c>
      <c r="I109" s="13"/>
      <c r="J109" s="3"/>
      <c r="K109" s="7"/>
      <c r="L109" s="7"/>
      <c r="M109" s="5"/>
      <c r="N109" s="6"/>
      <c r="O109" s="6"/>
      <c r="P109" s="6"/>
      <c r="Q109" s="6"/>
      <c r="R109" s="6"/>
      <c r="S109" s="6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</row>
    <row r="110" spans="1:71" s="69" customFormat="1" ht="13.5" customHeight="1">
      <c r="A110" s="157"/>
      <c r="B110" s="267"/>
      <c r="C110" s="268"/>
      <c r="D110" s="269" t="s">
        <v>305</v>
      </c>
      <c r="E110" s="270">
        <f>E114</f>
        <v>401916</v>
      </c>
      <c r="F110" s="271">
        <f>F114</f>
        <v>401916</v>
      </c>
      <c r="G110" s="272">
        <f>G114</f>
        <v>422571.73</v>
      </c>
      <c r="H110" s="273">
        <f>G110/F110*100</f>
        <v>105.13931518028643</v>
      </c>
      <c r="I110" s="199"/>
      <c r="J110" s="200"/>
      <c r="K110" s="201"/>
      <c r="L110" s="201"/>
      <c r="M110" s="274"/>
      <c r="N110" s="275"/>
      <c r="O110" s="275"/>
      <c r="P110" s="275"/>
      <c r="Q110" s="275"/>
      <c r="R110" s="275"/>
      <c r="S110" s="275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</row>
    <row r="111" spans="1:71" s="64" customFormat="1" ht="13.5" customHeight="1">
      <c r="A111" s="134"/>
      <c r="B111" s="172"/>
      <c r="C111" s="229">
        <v>2057</v>
      </c>
      <c r="D111" s="109" t="s">
        <v>154</v>
      </c>
      <c r="E111" s="256"/>
      <c r="F111" s="265"/>
      <c r="G111" s="266"/>
      <c r="H111" s="113"/>
      <c r="I111" s="13"/>
      <c r="J111" s="3"/>
      <c r="K111" s="7"/>
      <c r="L111" s="7"/>
      <c r="M111" s="5"/>
      <c r="N111" s="6"/>
      <c r="O111" s="6"/>
      <c r="P111" s="6"/>
      <c r="Q111" s="6"/>
      <c r="R111" s="6"/>
      <c r="S111" s="6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</row>
    <row r="112" spans="1:71" s="64" customFormat="1" ht="13.5" customHeight="1">
      <c r="A112" s="134"/>
      <c r="B112" s="172"/>
      <c r="C112" s="229"/>
      <c r="D112" s="109" t="s">
        <v>155</v>
      </c>
      <c r="E112" s="256"/>
      <c r="F112" s="265"/>
      <c r="G112" s="266"/>
      <c r="H112" s="113"/>
      <c r="I112" s="13"/>
      <c r="J112" s="3"/>
      <c r="K112" s="7"/>
      <c r="L112" s="7"/>
      <c r="M112" s="5"/>
      <c r="N112" s="6"/>
      <c r="O112" s="6"/>
      <c r="P112" s="6"/>
      <c r="Q112" s="6"/>
      <c r="R112" s="6"/>
      <c r="S112" s="6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</row>
    <row r="113" spans="1:71" s="64" customFormat="1" ht="13.5" customHeight="1">
      <c r="A113" s="134"/>
      <c r="B113" s="172"/>
      <c r="C113" s="229"/>
      <c r="D113" s="109" t="s">
        <v>156</v>
      </c>
      <c r="E113" s="256"/>
      <c r="F113" s="265"/>
      <c r="G113" s="266"/>
      <c r="H113" s="113"/>
      <c r="I113" s="13"/>
      <c r="J113" s="3"/>
      <c r="K113" s="7"/>
      <c r="L113" s="7"/>
      <c r="M113" s="5"/>
      <c r="N113" s="6"/>
      <c r="O113" s="6"/>
      <c r="P113" s="6"/>
      <c r="Q113" s="6"/>
      <c r="R113" s="6"/>
      <c r="S113" s="6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</row>
    <row r="114" spans="1:71" s="64" customFormat="1" ht="13.5" customHeight="1">
      <c r="A114" s="134"/>
      <c r="B114" s="172"/>
      <c r="C114" s="177"/>
      <c r="D114" s="109" t="s">
        <v>157</v>
      </c>
      <c r="E114" s="254">
        <v>401916</v>
      </c>
      <c r="F114" s="258">
        <v>401916</v>
      </c>
      <c r="G114" s="259">
        <f>205866.36+1000.45+215704.92</f>
        <v>422571.73</v>
      </c>
      <c r="H114" s="119">
        <f>G114/F114*100</f>
        <v>105.13931518028643</v>
      </c>
      <c r="I114" s="13"/>
      <c r="J114" s="3"/>
      <c r="K114" s="7"/>
      <c r="L114" s="7"/>
      <c r="M114" s="5"/>
      <c r="N114" s="6"/>
      <c r="O114" s="6"/>
      <c r="P114" s="6"/>
      <c r="Q114" s="6"/>
      <c r="R114" s="6"/>
      <c r="S114" s="6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</row>
    <row r="115" spans="1:71" s="69" customFormat="1" ht="13.5" customHeight="1">
      <c r="A115" s="157"/>
      <c r="B115" s="267"/>
      <c r="C115" s="268"/>
      <c r="D115" s="269" t="s">
        <v>343</v>
      </c>
      <c r="E115" s="270">
        <f>E119+E127</f>
        <v>592291</v>
      </c>
      <c r="F115" s="271">
        <f>F119+F127</f>
        <v>592291</v>
      </c>
      <c r="G115" s="272">
        <f>G119+G127</f>
        <v>470846.82</v>
      </c>
      <c r="H115" s="276">
        <f>G115/F115*100</f>
        <v>79.49585929889193</v>
      </c>
      <c r="I115" s="199"/>
      <c r="J115" s="200"/>
      <c r="K115" s="201"/>
      <c r="L115" s="201"/>
      <c r="M115" s="274"/>
      <c r="N115" s="275"/>
      <c r="O115" s="275"/>
      <c r="P115" s="275"/>
      <c r="Q115" s="275"/>
      <c r="R115" s="275"/>
      <c r="S115" s="275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</row>
    <row r="116" spans="1:71" s="64" customFormat="1" ht="13.5" customHeight="1">
      <c r="A116" s="134"/>
      <c r="B116" s="172"/>
      <c r="C116" s="229">
        <v>2057</v>
      </c>
      <c r="D116" s="109" t="s">
        <v>154</v>
      </c>
      <c r="E116" s="256"/>
      <c r="F116" s="265"/>
      <c r="G116" s="266"/>
      <c r="H116" s="113"/>
      <c r="I116" s="13"/>
      <c r="J116" s="3"/>
      <c r="K116" s="7"/>
      <c r="L116" s="7"/>
      <c r="M116" s="5"/>
      <c r="N116" s="6"/>
      <c r="O116" s="6"/>
      <c r="P116" s="6"/>
      <c r="Q116" s="6"/>
      <c r="R116" s="6"/>
      <c r="S116" s="6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</row>
    <row r="117" spans="1:71" s="64" customFormat="1" ht="13.5" customHeight="1">
      <c r="A117" s="134"/>
      <c r="B117" s="172"/>
      <c r="C117" s="229"/>
      <c r="D117" s="109" t="s">
        <v>155</v>
      </c>
      <c r="E117" s="256"/>
      <c r="F117" s="265"/>
      <c r="G117" s="266"/>
      <c r="H117" s="113"/>
      <c r="I117" s="13"/>
      <c r="J117" s="3"/>
      <c r="K117" s="7"/>
      <c r="L117" s="7"/>
      <c r="M117" s="5"/>
      <c r="N117" s="6"/>
      <c r="O117" s="6"/>
      <c r="P117" s="6"/>
      <c r="Q117" s="6"/>
      <c r="R117" s="6"/>
      <c r="S117" s="6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</row>
    <row r="118" spans="1:71" s="64" customFormat="1" ht="13.5" customHeight="1">
      <c r="A118" s="134"/>
      <c r="B118" s="172"/>
      <c r="C118" s="229"/>
      <c r="D118" s="109" t="s">
        <v>156</v>
      </c>
      <c r="E118" s="256"/>
      <c r="F118" s="265"/>
      <c r="G118" s="266"/>
      <c r="H118" s="113"/>
      <c r="I118" s="13"/>
      <c r="J118" s="3"/>
      <c r="K118" s="7"/>
      <c r="L118" s="7"/>
      <c r="M118" s="5"/>
      <c r="N118" s="6"/>
      <c r="O118" s="6"/>
      <c r="P118" s="6"/>
      <c r="Q118" s="6"/>
      <c r="R118" s="6"/>
      <c r="S118" s="6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</row>
    <row r="119" spans="1:71" s="64" customFormat="1" ht="13.5" customHeight="1">
      <c r="A119" s="158"/>
      <c r="B119" s="178"/>
      <c r="C119" s="177"/>
      <c r="D119" s="109" t="s">
        <v>157</v>
      </c>
      <c r="E119" s="254">
        <v>559360</v>
      </c>
      <c r="F119" s="258">
        <v>559360</v>
      </c>
      <c r="G119" s="259">
        <f>165125.34+279542.4</f>
        <v>444667.74</v>
      </c>
      <c r="H119" s="119">
        <f>G119/F119*100</f>
        <v>79.49580592105264</v>
      </c>
      <c r="I119" s="13"/>
      <c r="J119" s="3"/>
      <c r="K119" s="7"/>
      <c r="L119" s="7"/>
      <c r="M119" s="5"/>
      <c r="N119" s="6"/>
      <c r="O119" s="6"/>
      <c r="P119" s="6"/>
      <c r="Q119" s="6"/>
      <c r="R119" s="6"/>
      <c r="S119" s="6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</row>
    <row r="120" spans="1:71" s="64" customFormat="1" ht="14.25">
      <c r="A120" s="1"/>
      <c r="B120" s="1"/>
      <c r="C120" s="1"/>
      <c r="D120" s="881" t="s">
        <v>437</v>
      </c>
      <c r="E120" s="1"/>
      <c r="F120" s="1"/>
      <c r="G120" s="1"/>
      <c r="H120" s="2"/>
      <c r="I120" s="1"/>
      <c r="J120" s="4"/>
      <c r="K120" s="6"/>
      <c r="L120" s="6"/>
      <c r="M120" s="6"/>
      <c r="N120" s="6"/>
      <c r="O120" s="6"/>
      <c r="P120" s="6"/>
      <c r="Q120" s="6"/>
      <c r="R120" s="6"/>
      <c r="S120" s="6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</row>
    <row r="121" spans="1:71" s="64" customFormat="1" ht="13.5" customHeight="1">
      <c r="A121" s="83" t="s">
        <v>0</v>
      </c>
      <c r="B121" s="84" t="s">
        <v>1</v>
      </c>
      <c r="C121" s="83" t="s">
        <v>2</v>
      </c>
      <c r="D121" s="84" t="s">
        <v>3</v>
      </c>
      <c r="E121" s="85" t="s">
        <v>134</v>
      </c>
      <c r="F121" s="84" t="s">
        <v>135</v>
      </c>
      <c r="G121" s="86" t="s">
        <v>133</v>
      </c>
      <c r="H121" s="87" t="s">
        <v>142</v>
      </c>
      <c r="I121" s="13"/>
      <c r="J121" s="3"/>
      <c r="K121" s="7"/>
      <c r="L121" s="7"/>
      <c r="M121" s="5"/>
      <c r="N121" s="6"/>
      <c r="O121" s="6"/>
      <c r="P121" s="6"/>
      <c r="Q121" s="6"/>
      <c r="R121" s="6"/>
      <c r="S121" s="6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</row>
    <row r="122" spans="1:71" s="64" customFormat="1" ht="13.5" customHeight="1">
      <c r="A122" s="88"/>
      <c r="B122" s="89"/>
      <c r="C122" s="88"/>
      <c r="D122" s="90"/>
      <c r="E122" s="88" t="s">
        <v>123</v>
      </c>
      <c r="F122" s="89" t="s">
        <v>136</v>
      </c>
      <c r="G122" s="91" t="s">
        <v>345</v>
      </c>
      <c r="H122" s="92" t="s">
        <v>140</v>
      </c>
      <c r="I122" s="13"/>
      <c r="J122" s="3"/>
      <c r="K122" s="7"/>
      <c r="L122" s="7"/>
      <c r="M122" s="5"/>
      <c r="N122" s="6"/>
      <c r="O122" s="6"/>
      <c r="P122" s="6"/>
      <c r="Q122" s="6"/>
      <c r="R122" s="6"/>
      <c r="S122" s="6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</row>
    <row r="123" spans="1:71" s="64" customFormat="1" ht="13.5" customHeight="1">
      <c r="A123" s="83">
        <v>1</v>
      </c>
      <c r="B123" s="83">
        <v>2</v>
      </c>
      <c r="C123" s="93">
        <v>3</v>
      </c>
      <c r="D123" s="93">
        <v>4</v>
      </c>
      <c r="E123" s="93">
        <v>5</v>
      </c>
      <c r="F123" s="93">
        <v>6</v>
      </c>
      <c r="G123" s="94">
        <v>7</v>
      </c>
      <c r="H123" s="95">
        <v>8</v>
      </c>
      <c r="I123" s="13"/>
      <c r="J123" s="3"/>
      <c r="K123" s="7"/>
      <c r="L123" s="7"/>
      <c r="M123" s="5"/>
      <c r="N123" s="6"/>
      <c r="O123" s="6"/>
      <c r="P123" s="6"/>
      <c r="Q123" s="6"/>
      <c r="R123" s="6"/>
      <c r="S123" s="6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</row>
    <row r="124" spans="1:71" s="64" customFormat="1" ht="13.5" customHeight="1">
      <c r="A124" s="242"/>
      <c r="B124" s="203"/>
      <c r="C124" s="229">
        <v>2059</v>
      </c>
      <c r="D124" s="109" t="s">
        <v>154</v>
      </c>
      <c r="E124" s="256"/>
      <c r="F124" s="265"/>
      <c r="G124" s="266"/>
      <c r="H124" s="113"/>
      <c r="I124" s="13"/>
      <c r="J124" s="3"/>
      <c r="K124" s="7"/>
      <c r="L124" s="7"/>
      <c r="M124" s="5"/>
      <c r="N124" s="6"/>
      <c r="O124" s="6"/>
      <c r="P124" s="6"/>
      <c r="Q124" s="6"/>
      <c r="R124" s="6"/>
      <c r="S124" s="6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</row>
    <row r="125" spans="1:71" s="64" customFormat="1" ht="13.5" customHeight="1">
      <c r="A125" s="133"/>
      <c r="B125" s="134"/>
      <c r="C125" s="229"/>
      <c r="D125" s="109" t="s">
        <v>155</v>
      </c>
      <c r="E125" s="256"/>
      <c r="F125" s="265"/>
      <c r="G125" s="266"/>
      <c r="H125" s="113"/>
      <c r="I125" s="13"/>
      <c r="J125" s="3"/>
      <c r="K125" s="7"/>
      <c r="L125" s="7"/>
      <c r="M125" s="5"/>
      <c r="N125" s="6"/>
      <c r="O125" s="6"/>
      <c r="P125" s="6"/>
      <c r="Q125" s="6"/>
      <c r="R125" s="6"/>
      <c r="S125" s="6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</row>
    <row r="126" spans="1:71" s="64" customFormat="1" ht="13.5" customHeight="1">
      <c r="A126" s="133"/>
      <c r="B126" s="134"/>
      <c r="C126" s="229"/>
      <c r="D126" s="109" t="s">
        <v>156</v>
      </c>
      <c r="E126" s="256"/>
      <c r="F126" s="265"/>
      <c r="G126" s="266"/>
      <c r="H126" s="113"/>
      <c r="I126" s="13"/>
      <c r="J126" s="3"/>
      <c r="K126" s="7"/>
      <c r="L126" s="7"/>
      <c r="M126" s="5"/>
      <c r="N126" s="6"/>
      <c r="O126" s="6"/>
      <c r="P126" s="6"/>
      <c r="Q126" s="6"/>
      <c r="R126" s="6"/>
      <c r="S126" s="6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</row>
    <row r="127" spans="1:71" s="64" customFormat="1" ht="13.5" customHeight="1">
      <c r="A127" s="133"/>
      <c r="B127" s="134"/>
      <c r="C127" s="177"/>
      <c r="D127" s="109" t="s">
        <v>157</v>
      </c>
      <c r="E127" s="256">
        <v>32931</v>
      </c>
      <c r="F127" s="265">
        <v>32931</v>
      </c>
      <c r="G127" s="266">
        <f>16457.6+9721.48</f>
        <v>26179.079999999998</v>
      </c>
      <c r="H127" s="119">
        <f>G127/F127*100</f>
        <v>79.49676596519996</v>
      </c>
      <c r="I127" s="13"/>
      <c r="J127" s="3"/>
      <c r="K127" s="7"/>
      <c r="L127" s="7"/>
      <c r="M127" s="5"/>
      <c r="N127" s="6"/>
      <c r="O127" s="6"/>
      <c r="P127" s="6"/>
      <c r="Q127" s="6"/>
      <c r="R127" s="6"/>
      <c r="S127" s="6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</row>
    <row r="128" spans="1:71" s="69" customFormat="1" ht="13.5" customHeight="1">
      <c r="A128" s="277"/>
      <c r="B128" s="157"/>
      <c r="C128" s="268"/>
      <c r="D128" s="269" t="s">
        <v>380</v>
      </c>
      <c r="E128" s="270">
        <f>E132+E136</f>
        <v>264356</v>
      </c>
      <c r="F128" s="271">
        <f>F132+F136</f>
        <v>264356</v>
      </c>
      <c r="G128" s="272">
        <f>G132+G136</f>
        <v>180000</v>
      </c>
      <c r="H128" s="276">
        <f>G128/F128*100</f>
        <v>68.08999984868889</v>
      </c>
      <c r="I128" s="199"/>
      <c r="J128" s="200"/>
      <c r="K128" s="201"/>
      <c r="L128" s="201"/>
      <c r="M128" s="274"/>
      <c r="N128" s="275"/>
      <c r="O128" s="275"/>
      <c r="P128" s="275"/>
      <c r="Q128" s="275"/>
      <c r="R128" s="275"/>
      <c r="S128" s="275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</row>
    <row r="129" spans="1:71" s="64" customFormat="1" ht="13.5" customHeight="1">
      <c r="A129" s="133"/>
      <c r="B129" s="134"/>
      <c r="C129" s="229">
        <v>2057</v>
      </c>
      <c r="D129" s="109" t="s">
        <v>154</v>
      </c>
      <c r="E129" s="256"/>
      <c r="F129" s="265"/>
      <c r="G129" s="266"/>
      <c r="H129" s="113"/>
      <c r="I129" s="13"/>
      <c r="J129" s="3"/>
      <c r="K129" s="7"/>
      <c r="L129" s="7"/>
      <c r="M129" s="5"/>
      <c r="N129" s="6"/>
      <c r="O129" s="6"/>
      <c r="P129" s="6"/>
      <c r="Q129" s="6"/>
      <c r="R129" s="6"/>
      <c r="S129" s="6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</row>
    <row r="130" spans="1:71" s="64" customFormat="1" ht="13.5" customHeight="1">
      <c r="A130" s="133"/>
      <c r="B130" s="134"/>
      <c r="C130" s="229"/>
      <c r="D130" s="109" t="s">
        <v>155</v>
      </c>
      <c r="E130" s="256"/>
      <c r="F130" s="265"/>
      <c r="G130" s="266"/>
      <c r="H130" s="113"/>
      <c r="I130" s="13"/>
      <c r="J130" s="3"/>
      <c r="K130" s="7"/>
      <c r="L130" s="7"/>
      <c r="M130" s="5"/>
      <c r="N130" s="6"/>
      <c r="O130" s="6"/>
      <c r="P130" s="6"/>
      <c r="Q130" s="6"/>
      <c r="R130" s="6"/>
      <c r="S130" s="6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</row>
    <row r="131" spans="1:71" s="64" customFormat="1" ht="13.5" customHeight="1">
      <c r="A131" s="133"/>
      <c r="B131" s="134"/>
      <c r="C131" s="229"/>
      <c r="D131" s="109" t="s">
        <v>156</v>
      </c>
      <c r="E131" s="256"/>
      <c r="F131" s="265"/>
      <c r="G131" s="266"/>
      <c r="H131" s="113"/>
      <c r="I131" s="13"/>
      <c r="J131" s="3"/>
      <c r="K131" s="7"/>
      <c r="L131" s="7"/>
      <c r="M131" s="5"/>
      <c r="N131" s="6"/>
      <c r="O131" s="6"/>
      <c r="P131" s="6"/>
      <c r="Q131" s="6"/>
      <c r="R131" s="6"/>
      <c r="S131" s="6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</row>
    <row r="132" spans="1:71" s="64" customFormat="1" ht="13.5" customHeight="1">
      <c r="A132" s="133"/>
      <c r="B132" s="134"/>
      <c r="C132" s="177"/>
      <c r="D132" s="109" t="s">
        <v>157</v>
      </c>
      <c r="E132" s="254">
        <v>252808</v>
      </c>
      <c r="F132" s="258">
        <v>252808</v>
      </c>
      <c r="G132" s="259">
        <v>172134</v>
      </c>
      <c r="H132" s="119">
        <f>G132/F132*100</f>
        <v>68.0888263029651</v>
      </c>
      <c r="I132" s="13"/>
      <c r="J132" s="3"/>
      <c r="K132" s="7"/>
      <c r="L132" s="7"/>
      <c r="M132" s="5"/>
      <c r="N132" s="6"/>
      <c r="O132" s="6"/>
      <c r="P132" s="6"/>
      <c r="Q132" s="6"/>
      <c r="R132" s="6"/>
      <c r="S132" s="6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</row>
    <row r="133" spans="1:71" s="64" customFormat="1" ht="13.5" customHeight="1">
      <c r="A133" s="133"/>
      <c r="B133" s="134"/>
      <c r="C133" s="229">
        <v>2059</v>
      </c>
      <c r="D133" s="109" t="s">
        <v>154</v>
      </c>
      <c r="E133" s="256"/>
      <c r="F133" s="265"/>
      <c r="G133" s="266"/>
      <c r="H133" s="113"/>
      <c r="I133" s="13"/>
      <c r="J133" s="3"/>
      <c r="K133" s="7"/>
      <c r="L133" s="7"/>
      <c r="M133" s="5"/>
      <c r="N133" s="6"/>
      <c r="O133" s="6"/>
      <c r="P133" s="6"/>
      <c r="Q133" s="6"/>
      <c r="R133" s="6"/>
      <c r="S133" s="6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</row>
    <row r="134" spans="1:71" s="64" customFormat="1" ht="13.5" customHeight="1">
      <c r="A134" s="133"/>
      <c r="B134" s="134"/>
      <c r="C134" s="229"/>
      <c r="D134" s="109" t="s">
        <v>155</v>
      </c>
      <c r="E134" s="256"/>
      <c r="F134" s="265"/>
      <c r="G134" s="266"/>
      <c r="H134" s="113"/>
      <c r="I134" s="13"/>
      <c r="J134" s="3"/>
      <c r="K134" s="7"/>
      <c r="L134" s="7"/>
      <c r="M134" s="5"/>
      <c r="N134" s="6"/>
      <c r="O134" s="6"/>
      <c r="P134" s="6"/>
      <c r="Q134" s="6"/>
      <c r="R134" s="6"/>
      <c r="S134" s="6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</row>
    <row r="135" spans="1:71" s="64" customFormat="1" ht="13.5" customHeight="1">
      <c r="A135" s="133"/>
      <c r="B135" s="134"/>
      <c r="C135" s="229"/>
      <c r="D135" s="109" t="s">
        <v>156</v>
      </c>
      <c r="E135" s="256"/>
      <c r="F135" s="265"/>
      <c r="G135" s="266"/>
      <c r="H135" s="113"/>
      <c r="I135" s="13"/>
      <c r="J135" s="3"/>
      <c r="K135" s="7"/>
      <c r="L135" s="7"/>
      <c r="M135" s="5"/>
      <c r="N135" s="6"/>
      <c r="O135" s="6"/>
      <c r="P135" s="6"/>
      <c r="Q135" s="6"/>
      <c r="R135" s="6"/>
      <c r="S135" s="6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</row>
    <row r="136" spans="1:71" s="64" customFormat="1" ht="13.5" customHeight="1">
      <c r="A136" s="133"/>
      <c r="B136" s="134"/>
      <c r="C136" s="177"/>
      <c r="D136" s="109" t="s">
        <v>157</v>
      </c>
      <c r="E136" s="256">
        <v>11548</v>
      </c>
      <c r="F136" s="265">
        <v>11548</v>
      </c>
      <c r="G136" s="266">
        <v>7866</v>
      </c>
      <c r="H136" s="119">
        <f>G136/F136*100</f>
        <v>68.11569102874957</v>
      </c>
      <c r="I136" s="13"/>
      <c r="J136" s="3"/>
      <c r="K136" s="7"/>
      <c r="L136" s="7"/>
      <c r="M136" s="5"/>
      <c r="N136" s="6"/>
      <c r="O136" s="6"/>
      <c r="P136" s="6"/>
      <c r="Q136" s="6"/>
      <c r="R136" s="6"/>
      <c r="S136" s="6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</row>
    <row r="137" spans="1:71" s="69" customFormat="1" ht="13.5" customHeight="1">
      <c r="A137" s="277"/>
      <c r="B137" s="157"/>
      <c r="C137" s="268"/>
      <c r="D137" s="269" t="s">
        <v>422</v>
      </c>
      <c r="E137" s="270">
        <f>E141</f>
        <v>0</v>
      </c>
      <c r="F137" s="271">
        <f>F141</f>
        <v>0</v>
      </c>
      <c r="G137" s="272">
        <f>G141</f>
        <v>51007.32</v>
      </c>
      <c r="H137" s="276">
        <v>0</v>
      </c>
      <c r="I137" s="199"/>
      <c r="J137" s="200"/>
      <c r="K137" s="201"/>
      <c r="L137" s="201"/>
      <c r="M137" s="274"/>
      <c r="N137" s="275"/>
      <c r="O137" s="275"/>
      <c r="P137" s="275"/>
      <c r="Q137" s="275"/>
      <c r="R137" s="275"/>
      <c r="S137" s="275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</row>
    <row r="138" spans="1:71" s="64" customFormat="1" ht="13.5" customHeight="1">
      <c r="A138" s="133"/>
      <c r="B138" s="134"/>
      <c r="C138" s="229">
        <v>2057</v>
      </c>
      <c r="D138" s="109" t="s">
        <v>154</v>
      </c>
      <c r="E138" s="256"/>
      <c r="F138" s="265"/>
      <c r="G138" s="266"/>
      <c r="H138" s="113"/>
      <c r="I138" s="13"/>
      <c r="J138" s="3"/>
      <c r="K138" s="7"/>
      <c r="L138" s="7"/>
      <c r="M138" s="5"/>
      <c r="N138" s="6"/>
      <c r="O138" s="6"/>
      <c r="P138" s="6"/>
      <c r="Q138" s="6"/>
      <c r="R138" s="6"/>
      <c r="S138" s="6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</row>
    <row r="139" spans="1:71" s="64" customFormat="1" ht="13.5" customHeight="1">
      <c r="A139" s="133"/>
      <c r="B139" s="134"/>
      <c r="C139" s="229"/>
      <c r="D139" s="109" t="s">
        <v>155</v>
      </c>
      <c r="E139" s="256"/>
      <c r="F139" s="265"/>
      <c r="G139" s="266"/>
      <c r="H139" s="113"/>
      <c r="I139" s="13"/>
      <c r="J139" s="3"/>
      <c r="K139" s="7"/>
      <c r="L139" s="7"/>
      <c r="M139" s="5"/>
      <c r="N139" s="6"/>
      <c r="O139" s="6"/>
      <c r="P139" s="6"/>
      <c r="Q139" s="6"/>
      <c r="R139" s="6"/>
      <c r="S139" s="6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</row>
    <row r="140" spans="1:71" s="64" customFormat="1" ht="13.5" customHeight="1">
      <c r="A140" s="133"/>
      <c r="B140" s="134"/>
      <c r="C140" s="278"/>
      <c r="D140" s="109" t="s">
        <v>156</v>
      </c>
      <c r="E140" s="256"/>
      <c r="F140" s="265"/>
      <c r="G140" s="266"/>
      <c r="H140" s="113"/>
      <c r="I140" s="13"/>
      <c r="J140" s="3"/>
      <c r="K140" s="7"/>
      <c r="L140" s="7"/>
      <c r="M140" s="5"/>
      <c r="N140" s="6"/>
      <c r="O140" s="6"/>
      <c r="P140" s="6"/>
      <c r="Q140" s="6"/>
      <c r="R140" s="6"/>
      <c r="S140" s="6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</row>
    <row r="141" spans="1:71" s="64" customFormat="1" ht="13.5" customHeight="1">
      <c r="A141" s="133"/>
      <c r="B141" s="134"/>
      <c r="C141" s="279"/>
      <c r="D141" s="109" t="s">
        <v>157</v>
      </c>
      <c r="E141" s="254">
        <v>0</v>
      </c>
      <c r="F141" s="258">
        <v>0</v>
      </c>
      <c r="G141" s="259">
        <f>27148.3+22377.95+1481.07</f>
        <v>51007.32</v>
      </c>
      <c r="H141" s="119">
        <v>0</v>
      </c>
      <c r="I141" s="13"/>
      <c r="J141" s="3"/>
      <c r="K141" s="7"/>
      <c r="L141" s="7"/>
      <c r="M141" s="5"/>
      <c r="N141" s="6"/>
      <c r="O141" s="6"/>
      <c r="P141" s="6"/>
      <c r="Q141" s="6"/>
      <c r="R141" s="6"/>
      <c r="S141" s="6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</row>
    <row r="142" spans="1:71" s="69" customFormat="1" ht="13.5" customHeight="1">
      <c r="A142" s="277"/>
      <c r="B142" s="157"/>
      <c r="C142" s="280"/>
      <c r="D142" s="281" t="s">
        <v>286</v>
      </c>
      <c r="E142" s="270">
        <f>E146</f>
        <v>1739385</v>
      </c>
      <c r="F142" s="271">
        <f>F146</f>
        <v>1739385</v>
      </c>
      <c r="G142" s="282">
        <f>G146</f>
        <v>1517738.43</v>
      </c>
      <c r="H142" s="283">
        <f>G142/F142*100</f>
        <v>87.2571874541864</v>
      </c>
      <c r="I142" s="199"/>
      <c r="J142" s="200"/>
      <c r="K142" s="201"/>
      <c r="L142" s="201"/>
      <c r="M142" s="274"/>
      <c r="N142" s="275"/>
      <c r="O142" s="275"/>
      <c r="P142" s="275"/>
      <c r="Q142" s="275"/>
      <c r="R142" s="275"/>
      <c r="S142" s="275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</row>
    <row r="143" spans="1:71" s="64" customFormat="1" ht="13.5" customHeight="1">
      <c r="A143" s="133"/>
      <c r="B143" s="134"/>
      <c r="C143" s="284">
        <v>6257</v>
      </c>
      <c r="D143" s="285" t="s">
        <v>186</v>
      </c>
      <c r="E143" s="256"/>
      <c r="F143" s="265"/>
      <c r="G143" s="286"/>
      <c r="H143" s="287"/>
      <c r="I143" s="13"/>
      <c r="J143" s="3"/>
      <c r="K143" s="7"/>
      <c r="L143" s="7"/>
      <c r="M143" s="5"/>
      <c r="N143" s="6"/>
      <c r="O143" s="6"/>
      <c r="P143" s="6"/>
      <c r="Q143" s="6"/>
      <c r="R143" s="6"/>
      <c r="S143" s="6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</row>
    <row r="144" spans="1:71" s="64" customFormat="1" ht="13.5" customHeight="1">
      <c r="A144" s="133"/>
      <c r="B144" s="134"/>
      <c r="C144" s="284"/>
      <c r="D144" s="285" t="s">
        <v>187</v>
      </c>
      <c r="E144" s="256"/>
      <c r="F144" s="265"/>
      <c r="G144" s="286"/>
      <c r="H144" s="287"/>
      <c r="I144" s="13"/>
      <c r="J144" s="3"/>
      <c r="K144" s="7"/>
      <c r="L144" s="7"/>
      <c r="M144" s="5"/>
      <c r="N144" s="6"/>
      <c r="O144" s="6"/>
      <c r="P144" s="6"/>
      <c r="Q144" s="6"/>
      <c r="R144" s="6"/>
      <c r="S144" s="6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</row>
    <row r="145" spans="1:71" s="64" customFormat="1" ht="13.5" customHeight="1">
      <c r="A145" s="133"/>
      <c r="B145" s="134"/>
      <c r="C145" s="284"/>
      <c r="D145" s="285" t="s">
        <v>188</v>
      </c>
      <c r="E145" s="256"/>
      <c r="F145" s="265"/>
      <c r="G145" s="286"/>
      <c r="H145" s="287"/>
      <c r="I145" s="13"/>
      <c r="J145" s="3"/>
      <c r="K145" s="7"/>
      <c r="L145" s="7"/>
      <c r="M145" s="5"/>
      <c r="N145" s="6"/>
      <c r="O145" s="6"/>
      <c r="P145" s="6"/>
      <c r="Q145" s="6"/>
      <c r="R145" s="6"/>
      <c r="S145" s="6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</row>
    <row r="146" spans="1:71" s="64" customFormat="1" ht="13.5" customHeight="1">
      <c r="A146" s="133"/>
      <c r="B146" s="134"/>
      <c r="C146" s="288"/>
      <c r="D146" s="285" t="s">
        <v>189</v>
      </c>
      <c r="E146" s="256">
        <v>1739385</v>
      </c>
      <c r="F146" s="265">
        <v>1739385</v>
      </c>
      <c r="G146" s="286">
        <f>420784.75+207309.49+889644.19</f>
        <v>1517738.43</v>
      </c>
      <c r="H146" s="287">
        <f>G146/F146*100</f>
        <v>87.2571874541864</v>
      </c>
      <c r="I146" s="13"/>
      <c r="J146" s="3"/>
      <c r="K146" s="7"/>
      <c r="L146" s="7"/>
      <c r="M146" s="5"/>
      <c r="N146" s="6"/>
      <c r="O146" s="6"/>
      <c r="P146" s="6"/>
      <c r="Q146" s="6"/>
      <c r="R146" s="6"/>
      <c r="S146" s="6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</row>
    <row r="147" spans="1:71" s="69" customFormat="1" ht="13.5" customHeight="1">
      <c r="A147" s="277"/>
      <c r="B147" s="157"/>
      <c r="C147" s="289"/>
      <c r="D147" s="281" t="s">
        <v>306</v>
      </c>
      <c r="E147" s="270">
        <f>E151</f>
        <v>2304249</v>
      </c>
      <c r="F147" s="271">
        <f>F151</f>
        <v>2304249</v>
      </c>
      <c r="G147" s="282">
        <f>G151</f>
        <v>1526549.1199999999</v>
      </c>
      <c r="H147" s="283">
        <f>G147/F147*100</f>
        <v>66.24931246579688</v>
      </c>
      <c r="I147" s="199"/>
      <c r="J147" s="200"/>
      <c r="K147" s="201"/>
      <c r="L147" s="201"/>
      <c r="M147" s="274"/>
      <c r="N147" s="275"/>
      <c r="O147" s="275"/>
      <c r="P147" s="275"/>
      <c r="Q147" s="275"/>
      <c r="R147" s="275"/>
      <c r="S147" s="275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</row>
    <row r="148" spans="1:71" s="64" customFormat="1" ht="13.5" customHeight="1">
      <c r="A148" s="133"/>
      <c r="B148" s="134"/>
      <c r="C148" s="284">
        <v>6257</v>
      </c>
      <c r="D148" s="285" t="s">
        <v>186</v>
      </c>
      <c r="E148" s="256"/>
      <c r="F148" s="265"/>
      <c r="G148" s="286"/>
      <c r="H148" s="287"/>
      <c r="I148" s="13"/>
      <c r="J148" s="3"/>
      <c r="K148" s="7"/>
      <c r="L148" s="7"/>
      <c r="M148" s="5"/>
      <c r="N148" s="6"/>
      <c r="O148" s="6"/>
      <c r="P148" s="6"/>
      <c r="Q148" s="6"/>
      <c r="R148" s="6"/>
      <c r="S148" s="6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</row>
    <row r="149" spans="1:71" s="64" customFormat="1" ht="13.5" customHeight="1">
      <c r="A149" s="133"/>
      <c r="B149" s="134"/>
      <c r="C149" s="284"/>
      <c r="D149" s="285" t="s">
        <v>187</v>
      </c>
      <c r="E149" s="256"/>
      <c r="F149" s="265"/>
      <c r="G149" s="286"/>
      <c r="H149" s="287"/>
      <c r="I149" s="13"/>
      <c r="J149" s="3"/>
      <c r="K149" s="7"/>
      <c r="L149" s="7"/>
      <c r="M149" s="5"/>
      <c r="N149" s="6"/>
      <c r="O149" s="6"/>
      <c r="P149" s="6"/>
      <c r="Q149" s="6"/>
      <c r="R149" s="6"/>
      <c r="S149" s="6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</row>
    <row r="150" spans="1:71" s="64" customFormat="1" ht="13.5" customHeight="1">
      <c r="A150" s="133"/>
      <c r="B150" s="134"/>
      <c r="C150" s="284"/>
      <c r="D150" s="285" t="s">
        <v>188</v>
      </c>
      <c r="E150" s="256"/>
      <c r="F150" s="265"/>
      <c r="G150" s="286"/>
      <c r="H150" s="287"/>
      <c r="I150" s="13"/>
      <c r="J150" s="3"/>
      <c r="K150" s="7"/>
      <c r="L150" s="7"/>
      <c r="M150" s="5"/>
      <c r="N150" s="6"/>
      <c r="O150" s="6"/>
      <c r="P150" s="6"/>
      <c r="Q150" s="6"/>
      <c r="R150" s="6"/>
      <c r="S150" s="6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</row>
    <row r="151" spans="1:71" s="64" customFormat="1" ht="13.5" customHeight="1">
      <c r="A151" s="133"/>
      <c r="B151" s="134"/>
      <c r="C151" s="288"/>
      <c r="D151" s="285" t="s">
        <v>189</v>
      </c>
      <c r="E151" s="254">
        <v>2304249</v>
      </c>
      <c r="F151" s="258">
        <v>2304249</v>
      </c>
      <c r="G151" s="290">
        <f>1357415.15+169133.97</f>
        <v>1526549.1199999999</v>
      </c>
      <c r="H151" s="291">
        <f>G151/F151*100</f>
        <v>66.24931246579688</v>
      </c>
      <c r="I151" s="13"/>
      <c r="J151" s="3"/>
      <c r="K151" s="7"/>
      <c r="L151" s="7"/>
      <c r="M151" s="5"/>
      <c r="N151" s="6"/>
      <c r="O151" s="6"/>
      <c r="P151" s="6"/>
      <c r="Q151" s="6"/>
      <c r="R151" s="6"/>
      <c r="S151" s="6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</row>
    <row r="152" spans="1:71" s="69" customFormat="1" ht="13.5" customHeight="1">
      <c r="A152" s="277"/>
      <c r="B152" s="157"/>
      <c r="C152" s="289"/>
      <c r="D152" s="281" t="s">
        <v>379</v>
      </c>
      <c r="E152" s="270">
        <f>E156</f>
        <v>560466</v>
      </c>
      <c r="F152" s="271">
        <f>F156</f>
        <v>0</v>
      </c>
      <c r="G152" s="282">
        <f>G156</f>
        <v>0</v>
      </c>
      <c r="H152" s="283">
        <v>0</v>
      </c>
      <c r="I152" s="199"/>
      <c r="J152" s="200"/>
      <c r="K152" s="201"/>
      <c r="L152" s="201"/>
      <c r="M152" s="274"/>
      <c r="N152" s="275"/>
      <c r="O152" s="275"/>
      <c r="P152" s="275"/>
      <c r="Q152" s="275"/>
      <c r="R152" s="275"/>
      <c r="S152" s="275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</row>
    <row r="153" spans="1:71" s="64" customFormat="1" ht="13.5" customHeight="1">
      <c r="A153" s="133"/>
      <c r="B153" s="134"/>
      <c r="C153" s="284">
        <v>6257</v>
      </c>
      <c r="D153" s="285" t="s">
        <v>186</v>
      </c>
      <c r="E153" s="256"/>
      <c r="F153" s="265"/>
      <c r="G153" s="286"/>
      <c r="H153" s="287"/>
      <c r="I153" s="13"/>
      <c r="J153" s="3"/>
      <c r="K153" s="7"/>
      <c r="L153" s="7"/>
      <c r="M153" s="5"/>
      <c r="N153" s="6"/>
      <c r="O153" s="6"/>
      <c r="P153" s="6"/>
      <c r="Q153" s="6"/>
      <c r="R153" s="6"/>
      <c r="S153" s="6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</row>
    <row r="154" spans="1:71" s="64" customFormat="1" ht="13.5" customHeight="1">
      <c r="A154" s="133"/>
      <c r="B154" s="134"/>
      <c r="C154" s="284"/>
      <c r="D154" s="285" t="s">
        <v>187</v>
      </c>
      <c r="E154" s="256"/>
      <c r="F154" s="265"/>
      <c r="G154" s="286"/>
      <c r="H154" s="287"/>
      <c r="I154" s="13"/>
      <c r="J154" s="3"/>
      <c r="K154" s="7"/>
      <c r="L154" s="7"/>
      <c r="M154" s="5"/>
      <c r="N154" s="6"/>
      <c r="O154" s="6"/>
      <c r="P154" s="6"/>
      <c r="Q154" s="6"/>
      <c r="R154" s="6"/>
      <c r="S154" s="6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</row>
    <row r="155" spans="1:71" s="64" customFormat="1" ht="13.5" customHeight="1">
      <c r="A155" s="133"/>
      <c r="B155" s="134"/>
      <c r="C155" s="284"/>
      <c r="D155" s="285" t="s">
        <v>188</v>
      </c>
      <c r="E155" s="256"/>
      <c r="F155" s="265"/>
      <c r="G155" s="286"/>
      <c r="H155" s="287"/>
      <c r="I155" s="13"/>
      <c r="J155" s="3"/>
      <c r="K155" s="7"/>
      <c r="L155" s="7"/>
      <c r="M155" s="5"/>
      <c r="N155" s="6"/>
      <c r="O155" s="6"/>
      <c r="P155" s="6"/>
      <c r="Q155" s="6"/>
      <c r="R155" s="6"/>
      <c r="S155" s="6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</row>
    <row r="156" spans="1:71" s="64" customFormat="1" ht="13.5" customHeight="1">
      <c r="A156" s="133"/>
      <c r="B156" s="134"/>
      <c r="C156" s="288"/>
      <c r="D156" s="285" t="s">
        <v>189</v>
      </c>
      <c r="E156" s="254">
        <v>560466</v>
      </c>
      <c r="F156" s="258">
        <v>0</v>
      </c>
      <c r="G156" s="290">
        <v>0</v>
      </c>
      <c r="H156" s="291">
        <v>0</v>
      </c>
      <c r="I156" s="13"/>
      <c r="J156" s="3"/>
      <c r="K156" s="7"/>
      <c r="L156" s="7"/>
      <c r="M156" s="5"/>
      <c r="N156" s="6"/>
      <c r="O156" s="6"/>
      <c r="P156" s="6"/>
      <c r="Q156" s="6"/>
      <c r="R156" s="6"/>
      <c r="S156" s="6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</row>
    <row r="157" spans="1:71" s="69" customFormat="1" ht="13.5" customHeight="1">
      <c r="A157" s="277"/>
      <c r="B157" s="157"/>
      <c r="C157" s="289"/>
      <c r="D157" s="281" t="s">
        <v>423</v>
      </c>
      <c r="E157" s="270">
        <f>E161</f>
        <v>0</v>
      </c>
      <c r="F157" s="271">
        <f>F161</f>
        <v>0</v>
      </c>
      <c r="G157" s="282">
        <f>G161</f>
        <v>110655.56</v>
      </c>
      <c r="H157" s="283">
        <v>0</v>
      </c>
      <c r="I157" s="199"/>
      <c r="J157" s="200"/>
      <c r="K157" s="201"/>
      <c r="L157" s="201"/>
      <c r="M157" s="274"/>
      <c r="N157" s="275"/>
      <c r="O157" s="275"/>
      <c r="P157" s="275"/>
      <c r="Q157" s="275"/>
      <c r="R157" s="275"/>
      <c r="S157" s="275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</row>
    <row r="158" spans="1:71" s="64" customFormat="1" ht="13.5" customHeight="1">
      <c r="A158" s="133"/>
      <c r="B158" s="134"/>
      <c r="C158" s="284">
        <v>6257</v>
      </c>
      <c r="D158" s="285" t="s">
        <v>186</v>
      </c>
      <c r="E158" s="256"/>
      <c r="F158" s="265"/>
      <c r="G158" s="286"/>
      <c r="H158" s="287"/>
      <c r="I158" s="13"/>
      <c r="J158" s="3"/>
      <c r="K158" s="7"/>
      <c r="L158" s="7"/>
      <c r="M158" s="5"/>
      <c r="N158" s="6"/>
      <c r="O158" s="6"/>
      <c r="P158" s="6"/>
      <c r="Q158" s="6"/>
      <c r="R158" s="6"/>
      <c r="S158" s="6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</row>
    <row r="159" spans="1:71" s="64" customFormat="1" ht="13.5" customHeight="1">
      <c r="A159" s="133"/>
      <c r="B159" s="134"/>
      <c r="C159" s="292"/>
      <c r="D159" s="285" t="s">
        <v>187</v>
      </c>
      <c r="E159" s="256"/>
      <c r="F159" s="265"/>
      <c r="G159" s="286"/>
      <c r="H159" s="287"/>
      <c r="I159" s="13"/>
      <c r="J159" s="3"/>
      <c r="K159" s="7"/>
      <c r="L159" s="7"/>
      <c r="M159" s="5"/>
      <c r="N159" s="6"/>
      <c r="O159" s="6"/>
      <c r="P159" s="6"/>
      <c r="Q159" s="6"/>
      <c r="R159" s="6"/>
      <c r="S159" s="6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</row>
    <row r="160" spans="1:71" s="64" customFormat="1" ht="13.5" customHeight="1">
      <c r="A160" s="133"/>
      <c r="B160" s="134"/>
      <c r="C160" s="292"/>
      <c r="D160" s="285" t="s">
        <v>188</v>
      </c>
      <c r="E160" s="256"/>
      <c r="F160" s="265"/>
      <c r="G160" s="286"/>
      <c r="H160" s="287"/>
      <c r="I160" s="13"/>
      <c r="J160" s="3"/>
      <c r="K160" s="7"/>
      <c r="L160" s="7"/>
      <c r="M160" s="5"/>
      <c r="N160" s="6"/>
      <c r="O160" s="6"/>
      <c r="P160" s="6"/>
      <c r="Q160" s="6"/>
      <c r="R160" s="6"/>
      <c r="S160" s="6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</row>
    <row r="161" spans="1:71" s="64" customFormat="1" ht="13.5" customHeight="1">
      <c r="A161" s="140"/>
      <c r="B161" s="158"/>
      <c r="C161" s="293"/>
      <c r="D161" s="285" t="s">
        <v>189</v>
      </c>
      <c r="E161" s="254">
        <v>0</v>
      </c>
      <c r="F161" s="258">
        <v>0</v>
      </c>
      <c r="G161" s="290">
        <v>110655.56</v>
      </c>
      <c r="H161" s="291">
        <v>0</v>
      </c>
      <c r="I161" s="13"/>
      <c r="J161" s="3"/>
      <c r="K161" s="7"/>
      <c r="L161" s="7"/>
      <c r="M161" s="5"/>
      <c r="N161" s="6"/>
      <c r="O161" s="6"/>
      <c r="P161" s="6"/>
      <c r="Q161" s="6"/>
      <c r="R161" s="6"/>
      <c r="S161" s="6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</row>
    <row r="162" spans="1:71" s="59" customFormat="1" ht="13.5" customHeight="1">
      <c r="A162" s="96">
        <v>752</v>
      </c>
      <c r="B162" s="96"/>
      <c r="C162" s="97"/>
      <c r="D162" s="97" t="s">
        <v>335</v>
      </c>
      <c r="E162" s="294">
        <v>0</v>
      </c>
      <c r="F162" s="294">
        <f>F163</f>
        <v>30387</v>
      </c>
      <c r="G162" s="295">
        <f>G163</f>
        <v>30387</v>
      </c>
      <c r="H162" s="296">
        <f>G162/F162*100</f>
        <v>100</v>
      </c>
      <c r="I162" s="13"/>
      <c r="J162" s="297"/>
      <c r="K162" s="298"/>
      <c r="L162" s="298"/>
      <c r="M162" s="299"/>
      <c r="N162" s="300"/>
      <c r="O162" s="300"/>
      <c r="P162" s="300"/>
      <c r="Q162" s="300"/>
      <c r="R162" s="300"/>
      <c r="S162" s="30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</row>
    <row r="163" spans="1:71" s="59" customFormat="1" ht="13.5" customHeight="1">
      <c r="A163" s="215"/>
      <c r="B163" s="215">
        <v>75295</v>
      </c>
      <c r="C163" s="228"/>
      <c r="D163" s="102" t="s">
        <v>115</v>
      </c>
      <c r="E163" s="301">
        <v>0</v>
      </c>
      <c r="F163" s="302">
        <f>F166</f>
        <v>30387</v>
      </c>
      <c r="G163" s="303">
        <f>G166</f>
        <v>30387</v>
      </c>
      <c r="H163" s="304">
        <v>100</v>
      </c>
      <c r="I163" s="13"/>
      <c r="J163" s="297"/>
      <c r="K163" s="298"/>
      <c r="L163" s="298"/>
      <c r="M163" s="299"/>
      <c r="N163" s="300"/>
      <c r="O163" s="300"/>
      <c r="P163" s="300"/>
      <c r="Q163" s="300"/>
      <c r="R163" s="300"/>
      <c r="S163" s="30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</row>
    <row r="164" spans="1:71" s="59" customFormat="1" ht="13.5" customHeight="1">
      <c r="A164" s="134"/>
      <c r="B164" s="134"/>
      <c r="C164" s="177">
        <v>2110</v>
      </c>
      <c r="D164" s="109" t="s">
        <v>4</v>
      </c>
      <c r="E164" s="305"/>
      <c r="F164" s="306"/>
      <c r="G164" s="307"/>
      <c r="H164" s="244"/>
      <c r="I164" s="13"/>
      <c r="J164" s="297"/>
      <c r="K164" s="298"/>
      <c r="L164" s="298"/>
      <c r="M164" s="299"/>
      <c r="N164" s="300"/>
      <c r="O164" s="300"/>
      <c r="P164" s="300"/>
      <c r="Q164" s="300"/>
      <c r="R164" s="300"/>
      <c r="S164" s="30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</row>
    <row r="165" spans="1:71" s="59" customFormat="1" ht="13.5" customHeight="1">
      <c r="A165" s="134"/>
      <c r="B165" s="134"/>
      <c r="C165" s="177"/>
      <c r="D165" s="109" t="s">
        <v>213</v>
      </c>
      <c r="E165" s="305"/>
      <c r="F165" s="306"/>
      <c r="G165" s="307"/>
      <c r="H165" s="244"/>
      <c r="I165" s="13"/>
      <c r="J165" s="297"/>
      <c r="K165" s="298"/>
      <c r="L165" s="298"/>
      <c r="M165" s="299"/>
      <c r="N165" s="300"/>
      <c r="O165" s="300"/>
      <c r="P165" s="300"/>
      <c r="Q165" s="300"/>
      <c r="R165" s="300"/>
      <c r="S165" s="30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</row>
    <row r="166" spans="1:71" s="59" customFormat="1" ht="13.5" customHeight="1">
      <c r="A166" s="134"/>
      <c r="B166" s="134"/>
      <c r="C166" s="229"/>
      <c r="D166" s="242" t="s">
        <v>212</v>
      </c>
      <c r="E166" s="305">
        <v>0</v>
      </c>
      <c r="F166" s="306">
        <v>30387</v>
      </c>
      <c r="G166" s="307">
        <v>30387</v>
      </c>
      <c r="H166" s="244">
        <v>100</v>
      </c>
      <c r="I166" s="13"/>
      <c r="J166" s="297"/>
      <c r="K166" s="298"/>
      <c r="L166" s="298"/>
      <c r="M166" s="299"/>
      <c r="N166" s="300"/>
      <c r="O166" s="300"/>
      <c r="P166" s="300"/>
      <c r="Q166" s="300"/>
      <c r="R166" s="300"/>
      <c r="S166" s="30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</row>
    <row r="167" spans="1:71" s="80" customFormat="1" ht="13.5" customHeight="1">
      <c r="A167" s="887">
        <v>754</v>
      </c>
      <c r="B167" s="308"/>
      <c r="C167" s="120"/>
      <c r="D167" s="888" t="s">
        <v>426</v>
      </c>
      <c r="E167" s="886">
        <f>E170</f>
        <v>4114000</v>
      </c>
      <c r="F167" s="886">
        <f>F170</f>
        <v>4495457</v>
      </c>
      <c r="G167" s="883">
        <f>G170</f>
        <v>2874586.02</v>
      </c>
      <c r="H167" s="883">
        <f>G167/F167*100</f>
        <v>63.94424460071579</v>
      </c>
      <c r="I167" s="309"/>
      <c r="J167" s="310"/>
      <c r="K167" s="311"/>
      <c r="L167" s="311"/>
      <c r="M167" s="312"/>
      <c r="N167" s="313"/>
      <c r="O167" s="313"/>
      <c r="P167" s="313"/>
      <c r="Q167" s="313"/>
      <c r="R167" s="313"/>
      <c r="S167" s="313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</row>
    <row r="168" spans="1:71" s="80" customFormat="1" ht="13.5" customHeight="1">
      <c r="A168" s="884"/>
      <c r="B168" s="314"/>
      <c r="C168" s="122"/>
      <c r="D168" s="889"/>
      <c r="E168" s="884"/>
      <c r="F168" s="884"/>
      <c r="G168" s="884"/>
      <c r="H168" s="884"/>
      <c r="I168" s="315"/>
      <c r="J168" s="316"/>
      <c r="K168" s="317"/>
      <c r="L168" s="317"/>
      <c r="M168" s="312"/>
      <c r="N168" s="313"/>
      <c r="O168" s="313"/>
      <c r="P168" s="313"/>
      <c r="Q168" s="313"/>
      <c r="R168" s="313"/>
      <c r="S168" s="313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</row>
    <row r="169" spans="1:71" s="80" customFormat="1" ht="13.5" customHeight="1">
      <c r="A169" s="885"/>
      <c r="B169" s="314"/>
      <c r="C169" s="124"/>
      <c r="D169" s="890"/>
      <c r="E169" s="885"/>
      <c r="F169" s="885"/>
      <c r="G169" s="885"/>
      <c r="H169" s="885"/>
      <c r="I169" s="315"/>
      <c r="J169" s="316"/>
      <c r="K169" s="317"/>
      <c r="L169" s="317"/>
      <c r="M169" s="312"/>
      <c r="N169" s="313"/>
      <c r="O169" s="313"/>
      <c r="P169" s="313"/>
      <c r="Q169" s="313"/>
      <c r="R169" s="313"/>
      <c r="S169" s="313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</row>
    <row r="170" spans="1:71" s="59" customFormat="1" ht="13.5" customHeight="1">
      <c r="A170" s="126"/>
      <c r="B170" s="127">
        <v>75411</v>
      </c>
      <c r="C170" s="128"/>
      <c r="D170" s="179" t="s">
        <v>20</v>
      </c>
      <c r="E170" s="318">
        <f>E173</f>
        <v>4114000</v>
      </c>
      <c r="F170" s="318">
        <f>F173</f>
        <v>4495457</v>
      </c>
      <c r="G170" s="131">
        <f>G173+G176</f>
        <v>2874586.02</v>
      </c>
      <c r="H170" s="131">
        <f>G170/F170*100</f>
        <v>63.94424460071579</v>
      </c>
      <c r="I170" s="199"/>
      <c r="J170" s="319"/>
      <c r="K170" s="320"/>
      <c r="L170" s="320"/>
      <c r="M170" s="299"/>
      <c r="N170" s="300"/>
      <c r="O170" s="300"/>
      <c r="P170" s="300"/>
      <c r="Q170" s="300"/>
      <c r="R170" s="300"/>
      <c r="S170" s="30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</row>
    <row r="171" spans="1:71" s="59" customFormat="1" ht="13.5" customHeight="1">
      <c r="A171" s="133"/>
      <c r="B171" s="134"/>
      <c r="C171" s="177">
        <v>2110</v>
      </c>
      <c r="D171" s="202" t="s">
        <v>4</v>
      </c>
      <c r="E171" s="321"/>
      <c r="F171" s="321"/>
      <c r="G171" s="138"/>
      <c r="H171" s="138"/>
      <c r="I171" s="13"/>
      <c r="J171" s="297"/>
      <c r="K171" s="298"/>
      <c r="L171" s="298"/>
      <c r="M171" s="299"/>
      <c r="N171" s="300"/>
      <c r="O171" s="300"/>
      <c r="P171" s="300"/>
      <c r="Q171" s="300"/>
      <c r="R171" s="300"/>
      <c r="S171" s="30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</row>
    <row r="172" spans="1:71" s="59" customFormat="1" ht="13.5" customHeight="1">
      <c r="A172" s="133"/>
      <c r="B172" s="134"/>
      <c r="C172" s="177"/>
      <c r="D172" s="202" t="s">
        <v>213</v>
      </c>
      <c r="E172" s="321"/>
      <c r="F172" s="321"/>
      <c r="G172" s="138"/>
      <c r="H172" s="138"/>
      <c r="I172" s="13"/>
      <c r="J172" s="297"/>
      <c r="K172" s="298"/>
      <c r="L172" s="298"/>
      <c r="M172" s="299"/>
      <c r="N172" s="300"/>
      <c r="O172" s="300"/>
      <c r="P172" s="300"/>
      <c r="Q172" s="300"/>
      <c r="R172" s="300"/>
      <c r="S172" s="30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</row>
    <row r="173" spans="1:71" s="59" customFormat="1" ht="13.5" customHeight="1">
      <c r="A173" s="133"/>
      <c r="B173" s="134"/>
      <c r="C173" s="177"/>
      <c r="D173" s="202" t="s">
        <v>212</v>
      </c>
      <c r="E173" s="321">
        <v>4114000</v>
      </c>
      <c r="F173" s="321">
        <v>4495457</v>
      </c>
      <c r="G173" s="138">
        <v>2874205</v>
      </c>
      <c r="H173" s="138">
        <f>G173/F173*100</f>
        <v>63.93576893294719</v>
      </c>
      <c r="I173" s="13"/>
      <c r="J173" s="297"/>
      <c r="K173" s="298"/>
      <c r="L173" s="298"/>
      <c r="M173" s="299"/>
      <c r="N173" s="300"/>
      <c r="O173" s="300"/>
      <c r="P173" s="300"/>
      <c r="Q173" s="300"/>
      <c r="R173" s="300"/>
      <c r="S173" s="30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</row>
    <row r="174" spans="1:71" s="64" customFormat="1" ht="13.5" customHeight="1">
      <c r="A174" s="322"/>
      <c r="B174" s="100"/>
      <c r="C174" s="177">
        <v>2360</v>
      </c>
      <c r="D174" s="109" t="s">
        <v>215</v>
      </c>
      <c r="E174" s="110"/>
      <c r="F174" s="111"/>
      <c r="G174" s="112"/>
      <c r="H174" s="264"/>
      <c r="I174" s="13"/>
      <c r="J174" s="3"/>
      <c r="K174" s="7"/>
      <c r="L174" s="7"/>
      <c r="M174" s="5"/>
      <c r="N174" s="6"/>
      <c r="O174" s="6"/>
      <c r="P174" s="6"/>
      <c r="Q174" s="6"/>
      <c r="R174" s="6"/>
      <c r="S174" s="6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</row>
    <row r="175" spans="1:71" s="64" customFormat="1" ht="13.5" customHeight="1">
      <c r="A175" s="322"/>
      <c r="B175" s="100"/>
      <c r="C175" s="177"/>
      <c r="D175" s="109" t="s">
        <v>214</v>
      </c>
      <c r="E175" s="110"/>
      <c r="F175" s="111"/>
      <c r="G175" s="112"/>
      <c r="H175" s="264"/>
      <c r="I175" s="13"/>
      <c r="J175" s="3"/>
      <c r="K175" s="7"/>
      <c r="L175" s="7"/>
      <c r="M175" s="5"/>
      <c r="N175" s="6"/>
      <c r="O175" s="6"/>
      <c r="P175" s="6"/>
      <c r="Q175" s="6"/>
      <c r="R175" s="6"/>
      <c r="S175" s="6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</row>
    <row r="176" spans="1:71" s="64" customFormat="1" ht="13.5" customHeight="1">
      <c r="A176" s="323"/>
      <c r="B176" s="114"/>
      <c r="C176" s="202"/>
      <c r="D176" s="109" t="s">
        <v>97</v>
      </c>
      <c r="E176" s="116">
        <v>0</v>
      </c>
      <c r="F176" s="117">
        <v>0</v>
      </c>
      <c r="G176" s="118">
        <v>381.02</v>
      </c>
      <c r="H176" s="119">
        <v>0</v>
      </c>
      <c r="I176" s="13"/>
      <c r="J176" s="3"/>
      <c r="K176" s="7"/>
      <c r="L176" s="7"/>
      <c r="M176" s="5"/>
      <c r="N176" s="6"/>
      <c r="O176" s="6"/>
      <c r="P176" s="6"/>
      <c r="Q176" s="6"/>
      <c r="R176" s="6"/>
      <c r="S176" s="6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</row>
    <row r="177" spans="1:71" s="64" customFormat="1" ht="14.25">
      <c r="A177" s="1"/>
      <c r="B177" s="1"/>
      <c r="C177" s="1"/>
      <c r="D177" s="1"/>
      <c r="E177" s="1"/>
      <c r="F177" s="1"/>
      <c r="G177" s="1"/>
      <c r="H177" s="2"/>
      <c r="I177" s="1"/>
      <c r="J177" s="4"/>
      <c r="K177" s="6"/>
      <c r="L177" s="6"/>
      <c r="M177" s="6"/>
      <c r="N177" s="6"/>
      <c r="O177" s="6"/>
      <c r="P177" s="6"/>
      <c r="Q177" s="6"/>
      <c r="R177" s="6"/>
      <c r="S177" s="6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</row>
    <row r="178" spans="1:71" s="64" customFormat="1" ht="14.25">
      <c r="A178" s="1"/>
      <c r="B178" s="1"/>
      <c r="C178" s="1"/>
      <c r="D178" s="1"/>
      <c r="E178" s="1"/>
      <c r="F178" s="1"/>
      <c r="G178" s="1"/>
      <c r="H178" s="2"/>
      <c r="I178" s="1"/>
      <c r="J178" s="4"/>
      <c r="K178" s="6"/>
      <c r="L178" s="6"/>
      <c r="M178" s="6"/>
      <c r="N178" s="6"/>
      <c r="O178" s="6"/>
      <c r="P178" s="6"/>
      <c r="Q178" s="6"/>
      <c r="R178" s="6"/>
      <c r="S178" s="6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</row>
    <row r="179" spans="1:71" s="64" customFormat="1" ht="14.25">
      <c r="A179" s="1"/>
      <c r="B179" s="1"/>
      <c r="C179" s="1"/>
      <c r="D179" s="1"/>
      <c r="E179" s="1"/>
      <c r="F179" s="1"/>
      <c r="G179" s="1"/>
      <c r="H179" s="2"/>
      <c r="I179" s="1"/>
      <c r="J179" s="4"/>
      <c r="K179" s="6"/>
      <c r="L179" s="6"/>
      <c r="M179" s="6"/>
      <c r="N179" s="6"/>
      <c r="O179" s="6"/>
      <c r="P179" s="6"/>
      <c r="Q179" s="6"/>
      <c r="R179" s="6"/>
      <c r="S179" s="6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</row>
    <row r="180" spans="1:71" s="64" customFormat="1" ht="14.25">
      <c r="A180" s="1"/>
      <c r="B180" s="1"/>
      <c r="C180" s="1"/>
      <c r="D180" s="881" t="s">
        <v>438</v>
      </c>
      <c r="E180" s="1"/>
      <c r="F180" s="1"/>
      <c r="G180" s="1"/>
      <c r="H180" s="2"/>
      <c r="I180" s="1"/>
      <c r="J180" s="4"/>
      <c r="K180" s="6"/>
      <c r="L180" s="6"/>
      <c r="M180" s="6"/>
      <c r="N180" s="6"/>
      <c r="O180" s="6"/>
      <c r="P180" s="6"/>
      <c r="Q180" s="6"/>
      <c r="R180" s="6"/>
      <c r="S180" s="6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</row>
    <row r="181" spans="1:71" s="64" customFormat="1" ht="14.25">
      <c r="A181" s="1"/>
      <c r="B181" s="1"/>
      <c r="C181" s="1"/>
      <c r="D181" s="1"/>
      <c r="E181" s="1"/>
      <c r="F181" s="1"/>
      <c r="G181" s="1"/>
      <c r="H181" s="2"/>
      <c r="I181" s="1"/>
      <c r="J181" s="4"/>
      <c r="K181" s="6"/>
      <c r="L181" s="6"/>
      <c r="M181" s="6"/>
      <c r="N181" s="6"/>
      <c r="O181" s="6"/>
      <c r="P181" s="6"/>
      <c r="Q181" s="6"/>
      <c r="R181" s="6"/>
      <c r="S181" s="6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</row>
    <row r="182" spans="1:71" s="64" customFormat="1" ht="13.5" customHeight="1">
      <c r="A182" s="83" t="s">
        <v>0</v>
      </c>
      <c r="B182" s="84" t="s">
        <v>1</v>
      </c>
      <c r="C182" s="83" t="s">
        <v>2</v>
      </c>
      <c r="D182" s="84" t="s">
        <v>3</v>
      </c>
      <c r="E182" s="85" t="s">
        <v>134</v>
      </c>
      <c r="F182" s="84" t="s">
        <v>135</v>
      </c>
      <c r="G182" s="86" t="s">
        <v>133</v>
      </c>
      <c r="H182" s="87" t="s">
        <v>142</v>
      </c>
      <c r="I182" s="13"/>
      <c r="J182" s="3"/>
      <c r="K182" s="7"/>
      <c r="L182" s="7"/>
      <c r="M182" s="5"/>
      <c r="N182" s="6"/>
      <c r="O182" s="6"/>
      <c r="P182" s="6"/>
      <c r="Q182" s="6"/>
      <c r="R182" s="6"/>
      <c r="S182" s="6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</row>
    <row r="183" spans="1:71" s="64" customFormat="1" ht="13.5" customHeight="1">
      <c r="A183" s="88"/>
      <c r="B183" s="89"/>
      <c r="C183" s="88"/>
      <c r="D183" s="90"/>
      <c r="E183" s="88" t="s">
        <v>123</v>
      </c>
      <c r="F183" s="89" t="s">
        <v>136</v>
      </c>
      <c r="G183" s="91" t="s">
        <v>345</v>
      </c>
      <c r="H183" s="92" t="s">
        <v>140</v>
      </c>
      <c r="I183" s="13"/>
      <c r="J183" s="3"/>
      <c r="K183" s="7"/>
      <c r="L183" s="7"/>
      <c r="M183" s="5"/>
      <c r="N183" s="6"/>
      <c r="O183" s="6"/>
      <c r="P183" s="6"/>
      <c r="Q183" s="6"/>
      <c r="R183" s="6"/>
      <c r="S183" s="6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</row>
    <row r="184" spans="1:71" s="64" customFormat="1" ht="13.5" customHeight="1">
      <c r="A184" s="93">
        <v>1</v>
      </c>
      <c r="B184" s="93">
        <v>2</v>
      </c>
      <c r="C184" s="93">
        <v>3</v>
      </c>
      <c r="D184" s="93">
        <v>4</v>
      </c>
      <c r="E184" s="93">
        <v>5</v>
      </c>
      <c r="F184" s="93">
        <v>6</v>
      </c>
      <c r="G184" s="94">
        <v>7</v>
      </c>
      <c r="H184" s="95">
        <v>8</v>
      </c>
      <c r="I184" s="13"/>
      <c r="J184" s="3"/>
      <c r="K184" s="7"/>
      <c r="L184" s="7"/>
      <c r="M184" s="5"/>
      <c r="N184" s="6"/>
      <c r="O184" s="6"/>
      <c r="P184" s="6"/>
      <c r="Q184" s="6"/>
      <c r="R184" s="6"/>
      <c r="S184" s="6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</row>
    <row r="185" spans="1:71" s="59" customFormat="1" ht="13.5" customHeight="1">
      <c r="A185" s="96">
        <v>755</v>
      </c>
      <c r="B185" s="96"/>
      <c r="C185" s="97"/>
      <c r="D185" s="97" t="s">
        <v>270</v>
      </c>
      <c r="E185" s="98">
        <f>E186</f>
        <v>132000</v>
      </c>
      <c r="F185" s="98">
        <f>F186</f>
        <v>132000</v>
      </c>
      <c r="G185" s="99">
        <f>G186</f>
        <v>66000</v>
      </c>
      <c r="H185" s="99">
        <f>G185/F185*100</f>
        <v>50</v>
      </c>
      <c r="I185" s="13"/>
      <c r="J185" s="297"/>
      <c r="K185" s="298"/>
      <c r="L185" s="298"/>
      <c r="M185" s="299"/>
      <c r="N185" s="300"/>
      <c r="O185" s="300"/>
      <c r="P185" s="300"/>
      <c r="Q185" s="300"/>
      <c r="R185" s="300"/>
      <c r="S185" s="30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</row>
    <row r="186" spans="1:71" s="59" customFormat="1" ht="13.5" customHeight="1">
      <c r="A186" s="100"/>
      <c r="B186" s="101">
        <v>75515</v>
      </c>
      <c r="C186" s="101"/>
      <c r="D186" s="102" t="s">
        <v>269</v>
      </c>
      <c r="E186" s="103">
        <f>E189</f>
        <v>132000</v>
      </c>
      <c r="F186" s="104">
        <f>F189</f>
        <v>132000</v>
      </c>
      <c r="G186" s="105">
        <f>G189</f>
        <v>66000</v>
      </c>
      <c r="H186" s="106">
        <f>G186/F186*100</f>
        <v>50</v>
      </c>
      <c r="I186" s="13"/>
      <c r="J186" s="297"/>
      <c r="K186" s="298"/>
      <c r="L186" s="298"/>
      <c r="M186" s="299"/>
      <c r="N186" s="300"/>
      <c r="O186" s="300"/>
      <c r="P186" s="300"/>
      <c r="Q186" s="300"/>
      <c r="R186" s="300"/>
      <c r="S186" s="30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</row>
    <row r="187" spans="1:71" s="59" customFormat="1" ht="13.5" customHeight="1">
      <c r="A187" s="100"/>
      <c r="B187" s="107"/>
      <c r="C187" s="108">
        <v>2110</v>
      </c>
      <c r="D187" s="109" t="s">
        <v>4</v>
      </c>
      <c r="E187" s="110"/>
      <c r="F187" s="111"/>
      <c r="G187" s="112"/>
      <c r="H187" s="113"/>
      <c r="I187" s="13"/>
      <c r="J187" s="297"/>
      <c r="K187" s="298"/>
      <c r="L187" s="298"/>
      <c r="M187" s="299"/>
      <c r="N187" s="300"/>
      <c r="O187" s="300"/>
      <c r="P187" s="300"/>
      <c r="Q187" s="300"/>
      <c r="R187" s="300"/>
      <c r="S187" s="30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</row>
    <row r="188" spans="1:71" s="59" customFormat="1" ht="13.5" customHeight="1">
      <c r="A188" s="100"/>
      <c r="B188" s="107"/>
      <c r="C188" s="108"/>
      <c r="D188" s="109" t="s">
        <v>213</v>
      </c>
      <c r="E188" s="110"/>
      <c r="F188" s="111"/>
      <c r="G188" s="112"/>
      <c r="H188" s="113"/>
      <c r="I188" s="13"/>
      <c r="J188" s="297"/>
      <c r="K188" s="298"/>
      <c r="L188" s="298"/>
      <c r="M188" s="299"/>
      <c r="N188" s="300"/>
      <c r="O188" s="300"/>
      <c r="P188" s="300"/>
      <c r="Q188" s="300"/>
      <c r="R188" s="300"/>
      <c r="S188" s="30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</row>
    <row r="189" spans="1:71" s="59" customFormat="1" ht="13.5" customHeight="1">
      <c r="A189" s="114"/>
      <c r="B189" s="115"/>
      <c r="C189" s="108"/>
      <c r="D189" s="109" t="s">
        <v>212</v>
      </c>
      <c r="E189" s="116">
        <v>132000</v>
      </c>
      <c r="F189" s="117">
        <v>132000</v>
      </c>
      <c r="G189" s="118">
        <v>66000</v>
      </c>
      <c r="H189" s="119">
        <f>G189/F189*100</f>
        <v>50</v>
      </c>
      <c r="I189" s="13"/>
      <c r="J189" s="297"/>
      <c r="K189" s="298"/>
      <c r="L189" s="298"/>
      <c r="M189" s="299"/>
      <c r="N189" s="300"/>
      <c r="O189" s="300"/>
      <c r="P189" s="300"/>
      <c r="Q189" s="300"/>
      <c r="R189" s="300"/>
      <c r="S189" s="30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</row>
    <row r="190" spans="1:71" s="80" customFormat="1" ht="13.5" customHeight="1">
      <c r="A190" s="887">
        <v>756</v>
      </c>
      <c r="B190" s="120"/>
      <c r="C190" s="120"/>
      <c r="D190" s="121" t="s">
        <v>21</v>
      </c>
      <c r="E190" s="886">
        <f>E194+E201</f>
        <v>10402713</v>
      </c>
      <c r="F190" s="886">
        <f>F194+F201</f>
        <v>10399669</v>
      </c>
      <c r="G190" s="883">
        <f>G194+G201</f>
        <v>4822468.45</v>
      </c>
      <c r="H190" s="883">
        <f>G190/F190*100</f>
        <v>46.371364800168166</v>
      </c>
      <c r="I190" s="309"/>
      <c r="J190" s="310"/>
      <c r="K190" s="311"/>
      <c r="L190" s="311"/>
      <c r="M190" s="312"/>
      <c r="N190" s="313"/>
      <c r="O190" s="313"/>
      <c r="P190" s="313"/>
      <c r="Q190" s="313"/>
      <c r="R190" s="313"/>
      <c r="S190" s="313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</row>
    <row r="191" spans="1:71" s="80" customFormat="1" ht="13.5" customHeight="1">
      <c r="A191" s="884"/>
      <c r="B191" s="122"/>
      <c r="C191" s="122"/>
      <c r="D191" s="123" t="s">
        <v>22</v>
      </c>
      <c r="E191" s="884"/>
      <c r="F191" s="884"/>
      <c r="G191" s="884"/>
      <c r="H191" s="884"/>
      <c r="I191" s="309"/>
      <c r="J191" s="310"/>
      <c r="K191" s="311"/>
      <c r="L191" s="311"/>
      <c r="M191" s="312"/>
      <c r="N191" s="313"/>
      <c r="O191" s="313"/>
      <c r="P191" s="313"/>
      <c r="Q191" s="313"/>
      <c r="R191" s="313"/>
      <c r="S191" s="313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</row>
    <row r="192" spans="1:71" s="80" customFormat="1" ht="13.5" customHeight="1">
      <c r="A192" s="885"/>
      <c r="B192" s="122"/>
      <c r="C192" s="124"/>
      <c r="D192" s="125" t="s">
        <v>23</v>
      </c>
      <c r="E192" s="885"/>
      <c r="F192" s="885"/>
      <c r="G192" s="885"/>
      <c r="H192" s="885"/>
      <c r="I192" s="309"/>
      <c r="J192" s="310"/>
      <c r="K192" s="311"/>
      <c r="L192" s="311"/>
      <c r="M192" s="312"/>
      <c r="N192" s="313"/>
      <c r="O192" s="313"/>
      <c r="P192" s="313"/>
      <c r="Q192" s="313"/>
      <c r="R192" s="313"/>
      <c r="S192" s="313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</row>
    <row r="193" spans="1:71" s="64" customFormat="1" ht="13.5" customHeight="1">
      <c r="A193" s="126"/>
      <c r="B193" s="127">
        <v>75618</v>
      </c>
      <c r="C193" s="128"/>
      <c r="D193" s="129" t="s">
        <v>151</v>
      </c>
      <c r="E193" s="130"/>
      <c r="F193" s="130"/>
      <c r="G193" s="131"/>
      <c r="H193" s="132"/>
      <c r="I193" s="13"/>
      <c r="J193" s="3"/>
      <c r="K193" s="7"/>
      <c r="L193" s="7"/>
      <c r="M193" s="5"/>
      <c r="N193" s="6"/>
      <c r="O193" s="6"/>
      <c r="P193" s="6"/>
      <c r="Q193" s="6"/>
      <c r="R193" s="6"/>
      <c r="S193" s="6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</row>
    <row r="194" spans="1:71" s="64" customFormat="1" ht="13.5" customHeight="1">
      <c r="A194" s="133"/>
      <c r="B194" s="134"/>
      <c r="C194" s="135"/>
      <c r="D194" s="129" t="s">
        <v>210</v>
      </c>
      <c r="E194" s="130">
        <f>E195+E197+E198</f>
        <v>1354886</v>
      </c>
      <c r="F194" s="130">
        <f>F195+F197+F198</f>
        <v>1354886</v>
      </c>
      <c r="G194" s="131">
        <f>G195+G197+G198+G196</f>
        <v>936967.0599999999</v>
      </c>
      <c r="H194" s="132">
        <f>G194/F194*100</f>
        <v>69.15467869621503</v>
      </c>
      <c r="I194" s="13"/>
      <c r="J194" s="3"/>
      <c r="K194" s="7"/>
      <c r="L194" s="7"/>
      <c r="M194" s="5"/>
      <c r="N194" s="6"/>
      <c r="O194" s="6"/>
      <c r="P194" s="6"/>
      <c r="Q194" s="6"/>
      <c r="R194" s="6"/>
      <c r="S194" s="6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</row>
    <row r="195" spans="1:71" s="64" customFormat="1" ht="13.5" customHeight="1">
      <c r="A195" s="136"/>
      <c r="B195" s="92"/>
      <c r="C195" s="135" t="s">
        <v>15</v>
      </c>
      <c r="D195" s="109" t="s">
        <v>191</v>
      </c>
      <c r="E195" s="137">
        <v>780000</v>
      </c>
      <c r="F195" s="137">
        <v>780000</v>
      </c>
      <c r="G195" s="138">
        <v>383875.25</v>
      </c>
      <c r="H195" s="119">
        <f>G195/F195*100</f>
        <v>49.214775641025646</v>
      </c>
      <c r="I195" s="13"/>
      <c r="J195" s="3"/>
      <c r="K195" s="7"/>
      <c r="L195" s="7"/>
      <c r="M195" s="5"/>
      <c r="N195" s="6"/>
      <c r="O195" s="6"/>
      <c r="P195" s="6"/>
      <c r="Q195" s="6"/>
      <c r="R195" s="6"/>
      <c r="S195" s="6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</row>
    <row r="196" spans="1:71" s="64" customFormat="1" ht="13.5" customHeight="1">
      <c r="A196" s="136"/>
      <c r="B196" s="92"/>
      <c r="C196" s="139" t="s">
        <v>300</v>
      </c>
      <c r="D196" s="140" t="s">
        <v>301</v>
      </c>
      <c r="E196" s="141">
        <v>0</v>
      </c>
      <c r="F196" s="141">
        <v>0</v>
      </c>
      <c r="G196" s="142">
        <v>3422.4</v>
      </c>
      <c r="H196" s="143">
        <v>0</v>
      </c>
      <c r="I196" s="13"/>
      <c r="J196" s="3"/>
      <c r="K196" s="7"/>
      <c r="L196" s="7"/>
      <c r="M196" s="5"/>
      <c r="N196" s="6"/>
      <c r="O196" s="6"/>
      <c r="P196" s="6"/>
      <c r="Q196" s="6"/>
      <c r="R196" s="6"/>
      <c r="S196" s="6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</row>
    <row r="197" spans="1:71" s="64" customFormat="1" ht="13.5" customHeight="1">
      <c r="A197" s="136"/>
      <c r="B197" s="92"/>
      <c r="C197" s="139" t="s">
        <v>261</v>
      </c>
      <c r="D197" s="140" t="s">
        <v>262</v>
      </c>
      <c r="E197" s="141">
        <v>120000</v>
      </c>
      <c r="F197" s="141">
        <v>120000</v>
      </c>
      <c r="G197" s="142">
        <v>41025</v>
      </c>
      <c r="H197" s="143">
        <f>G197/F197*100</f>
        <v>34.1875</v>
      </c>
      <c r="I197" s="13"/>
      <c r="J197" s="3"/>
      <c r="K197" s="7"/>
      <c r="L197" s="7"/>
      <c r="M197" s="5"/>
      <c r="N197" s="6"/>
      <c r="O197" s="6"/>
      <c r="P197" s="6"/>
      <c r="Q197" s="6"/>
      <c r="R197" s="6"/>
      <c r="S197" s="6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</row>
    <row r="198" spans="1:71" s="64" customFormat="1" ht="13.5" customHeight="1">
      <c r="A198" s="136"/>
      <c r="B198" s="92"/>
      <c r="C198" s="139"/>
      <c r="D198" s="144" t="s">
        <v>165</v>
      </c>
      <c r="E198" s="145">
        <f>E200</f>
        <v>454886</v>
      </c>
      <c r="F198" s="145">
        <f>F200</f>
        <v>454886</v>
      </c>
      <c r="G198" s="146">
        <f>G200</f>
        <v>508644.41</v>
      </c>
      <c r="H198" s="147">
        <f aca="true" t="shared" si="1" ref="H198:H203">G198/F198*100</f>
        <v>111.81799615727897</v>
      </c>
      <c r="I198" s="13"/>
      <c r="J198" s="3"/>
      <c r="K198" s="7"/>
      <c r="L198" s="7"/>
      <c r="M198" s="5"/>
      <c r="N198" s="6"/>
      <c r="O198" s="6"/>
      <c r="P198" s="6"/>
      <c r="Q198" s="6"/>
      <c r="R198" s="6"/>
      <c r="S198" s="6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</row>
    <row r="199" spans="1:71" s="64" customFormat="1" ht="13.5" customHeight="1">
      <c r="A199" s="136"/>
      <c r="B199" s="92"/>
      <c r="C199" s="139" t="s">
        <v>274</v>
      </c>
      <c r="D199" s="140" t="s">
        <v>275</v>
      </c>
      <c r="E199" s="141"/>
      <c r="F199" s="141"/>
      <c r="G199" s="142"/>
      <c r="H199" s="143"/>
      <c r="I199" s="13"/>
      <c r="J199" s="3"/>
      <c r="K199" s="7"/>
      <c r="L199" s="7"/>
      <c r="M199" s="5"/>
      <c r="N199" s="6"/>
      <c r="O199" s="6"/>
      <c r="P199" s="6"/>
      <c r="Q199" s="6"/>
      <c r="R199" s="6"/>
      <c r="S199" s="6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</row>
    <row r="200" spans="1:71" s="64" customFormat="1" ht="13.5" customHeight="1">
      <c r="A200" s="136"/>
      <c r="B200" s="92"/>
      <c r="C200" s="139"/>
      <c r="D200" s="140" t="s">
        <v>276</v>
      </c>
      <c r="E200" s="141">
        <v>454886</v>
      </c>
      <c r="F200" s="141">
        <v>454886</v>
      </c>
      <c r="G200" s="142">
        <v>508644.41</v>
      </c>
      <c r="H200" s="143">
        <f t="shared" si="1"/>
        <v>111.81799615727897</v>
      </c>
      <c r="I200" s="13"/>
      <c r="J200" s="3"/>
      <c r="K200" s="7"/>
      <c r="L200" s="7"/>
      <c r="M200" s="5"/>
      <c r="N200" s="6"/>
      <c r="O200" s="6"/>
      <c r="P200" s="6"/>
      <c r="Q200" s="6"/>
      <c r="R200" s="6"/>
      <c r="S200" s="6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</row>
    <row r="201" spans="1:71" s="64" customFormat="1" ht="13.5" customHeight="1">
      <c r="A201" s="92"/>
      <c r="B201" s="127">
        <v>75622</v>
      </c>
      <c r="C201" s="148"/>
      <c r="D201" s="149" t="s">
        <v>24</v>
      </c>
      <c r="E201" s="150">
        <f>E202+E203</f>
        <v>9047827</v>
      </c>
      <c r="F201" s="150">
        <f>F202+F203</f>
        <v>9044783</v>
      </c>
      <c r="G201" s="151">
        <f>G202+G203</f>
        <v>3885501.39</v>
      </c>
      <c r="H201" s="152">
        <f t="shared" si="1"/>
        <v>42.95848103818522</v>
      </c>
      <c r="I201" s="13"/>
      <c r="J201" s="3"/>
      <c r="K201" s="7"/>
      <c r="L201" s="7"/>
      <c r="M201" s="5"/>
      <c r="N201" s="6"/>
      <c r="O201" s="6"/>
      <c r="P201" s="6"/>
      <c r="Q201" s="6"/>
      <c r="R201" s="6"/>
      <c r="S201" s="6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</row>
    <row r="202" spans="1:71" s="64" customFormat="1" ht="13.5" customHeight="1">
      <c r="A202" s="92"/>
      <c r="B202" s="134"/>
      <c r="C202" s="135" t="s">
        <v>25</v>
      </c>
      <c r="D202" s="109" t="s">
        <v>333</v>
      </c>
      <c r="E202" s="137">
        <v>8897827</v>
      </c>
      <c r="F202" s="137">
        <v>8894783</v>
      </c>
      <c r="G202" s="138">
        <v>3805594</v>
      </c>
      <c r="H202" s="143">
        <f t="shared" si="1"/>
        <v>42.7845625913527</v>
      </c>
      <c r="I202" s="13"/>
      <c r="J202" s="3"/>
      <c r="K202" s="7"/>
      <c r="L202" s="7"/>
      <c r="M202" s="5"/>
      <c r="N202" s="6"/>
      <c r="O202" s="6"/>
      <c r="P202" s="6"/>
      <c r="Q202" s="6"/>
      <c r="R202" s="6"/>
      <c r="S202" s="6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</row>
    <row r="203" spans="1:71" s="64" customFormat="1" ht="13.5" customHeight="1">
      <c r="A203" s="88"/>
      <c r="B203" s="88"/>
      <c r="C203" s="135" t="s">
        <v>26</v>
      </c>
      <c r="D203" s="109" t="s">
        <v>429</v>
      </c>
      <c r="E203" s="137">
        <v>150000</v>
      </c>
      <c r="F203" s="137">
        <v>150000</v>
      </c>
      <c r="G203" s="138">
        <v>79907.39</v>
      </c>
      <c r="H203" s="143">
        <f t="shared" si="1"/>
        <v>53.271593333333335</v>
      </c>
      <c r="I203" s="13"/>
      <c r="J203" s="3"/>
      <c r="K203" s="7"/>
      <c r="L203" s="7"/>
      <c r="M203" s="5"/>
      <c r="N203" s="6"/>
      <c r="O203" s="6"/>
      <c r="P203" s="6"/>
      <c r="Q203" s="6"/>
      <c r="R203" s="6"/>
      <c r="S203" s="6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</row>
    <row r="204" spans="1:71" s="80" customFormat="1" ht="13.5" customHeight="1">
      <c r="A204" s="887">
        <v>758</v>
      </c>
      <c r="B204" s="120"/>
      <c r="C204" s="891"/>
      <c r="D204" s="887" t="s">
        <v>27</v>
      </c>
      <c r="E204" s="886">
        <f>E206+E208+E210</f>
        <v>44034807</v>
      </c>
      <c r="F204" s="886">
        <f>F206+F208+F210</f>
        <v>43811246</v>
      </c>
      <c r="G204" s="883">
        <f>G206+G208+G210</f>
        <v>25370876</v>
      </c>
      <c r="H204" s="883">
        <f>G204/F204*100</f>
        <v>57.909505700887856</v>
      </c>
      <c r="I204" s="315"/>
      <c r="J204" s="316"/>
      <c r="K204" s="317"/>
      <c r="L204" s="317"/>
      <c r="M204" s="312"/>
      <c r="N204" s="313"/>
      <c r="O204" s="313"/>
      <c r="P204" s="313"/>
      <c r="Q204" s="313"/>
      <c r="R204" s="313"/>
      <c r="S204" s="313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</row>
    <row r="205" spans="1:71" s="80" customFormat="1" ht="13.5" customHeight="1">
      <c r="A205" s="885"/>
      <c r="B205" s="124"/>
      <c r="C205" s="892"/>
      <c r="D205" s="885"/>
      <c r="E205" s="885"/>
      <c r="F205" s="885"/>
      <c r="G205" s="885"/>
      <c r="H205" s="885"/>
      <c r="I205" s="315"/>
      <c r="J205" s="316"/>
      <c r="K205" s="317"/>
      <c r="L205" s="317"/>
      <c r="M205" s="312"/>
      <c r="N205" s="313"/>
      <c r="O205" s="313"/>
      <c r="P205" s="313"/>
      <c r="Q205" s="313"/>
      <c r="R205" s="313"/>
      <c r="S205" s="313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</row>
    <row r="206" spans="1:71" s="64" customFormat="1" ht="13.5" customHeight="1">
      <c r="A206" s="153"/>
      <c r="B206" s="154">
        <v>75801</v>
      </c>
      <c r="C206" s="155"/>
      <c r="D206" s="129" t="s">
        <v>216</v>
      </c>
      <c r="E206" s="130">
        <f>E207</f>
        <v>30255761</v>
      </c>
      <c r="F206" s="130">
        <f>F207</f>
        <v>30032200</v>
      </c>
      <c r="G206" s="131">
        <f>G207</f>
        <v>18481352</v>
      </c>
      <c r="H206" s="132">
        <f aca="true" t="shared" si="2" ref="H206:H211">G206/F206*100</f>
        <v>61.53845539121343</v>
      </c>
      <c r="I206" s="199"/>
      <c r="J206" s="200"/>
      <c r="K206" s="201"/>
      <c r="L206" s="201"/>
      <c r="M206" s="5"/>
      <c r="N206" s="6"/>
      <c r="O206" s="6"/>
      <c r="P206" s="6"/>
      <c r="Q206" s="6"/>
      <c r="R206" s="6"/>
      <c r="S206" s="6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</row>
    <row r="207" spans="1:71" s="64" customFormat="1" ht="13.5" customHeight="1">
      <c r="A207" s="134"/>
      <c r="B207" s="140"/>
      <c r="C207" s="156">
        <v>2920</v>
      </c>
      <c r="D207" s="109" t="s">
        <v>96</v>
      </c>
      <c r="E207" s="137">
        <v>30255761</v>
      </c>
      <c r="F207" s="137">
        <v>30032200</v>
      </c>
      <c r="G207" s="138">
        <v>18481352</v>
      </c>
      <c r="H207" s="119">
        <f t="shared" si="2"/>
        <v>61.53845539121343</v>
      </c>
      <c r="I207" s="13"/>
      <c r="J207" s="3"/>
      <c r="K207" s="7"/>
      <c r="L207" s="7"/>
      <c r="M207" s="5"/>
      <c r="N207" s="6"/>
      <c r="O207" s="6"/>
      <c r="P207" s="6"/>
      <c r="Q207" s="6"/>
      <c r="R207" s="6"/>
      <c r="S207" s="6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</row>
    <row r="208" spans="1:71" s="64" customFormat="1" ht="13.5" customHeight="1">
      <c r="A208" s="157"/>
      <c r="B208" s="127">
        <v>75803</v>
      </c>
      <c r="C208" s="155"/>
      <c r="D208" s="129" t="s">
        <v>28</v>
      </c>
      <c r="E208" s="130">
        <f>E209</f>
        <v>10984380</v>
      </c>
      <c r="F208" s="130">
        <f>F209</f>
        <v>10984380</v>
      </c>
      <c r="G208" s="131">
        <f>G209</f>
        <v>5492190</v>
      </c>
      <c r="H208" s="132">
        <f t="shared" si="2"/>
        <v>50</v>
      </c>
      <c r="I208" s="199"/>
      <c r="J208" s="200"/>
      <c r="K208" s="201"/>
      <c r="L208" s="201"/>
      <c r="M208" s="5"/>
      <c r="N208" s="6"/>
      <c r="O208" s="6"/>
      <c r="P208" s="6"/>
      <c r="Q208" s="6"/>
      <c r="R208" s="6"/>
      <c r="S208" s="6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</row>
    <row r="209" spans="1:71" s="64" customFormat="1" ht="13.5" customHeight="1">
      <c r="A209" s="134"/>
      <c r="B209" s="158"/>
      <c r="C209" s="156">
        <v>2920</v>
      </c>
      <c r="D209" s="109" t="s">
        <v>96</v>
      </c>
      <c r="E209" s="137">
        <v>10984380</v>
      </c>
      <c r="F209" s="137">
        <v>10984380</v>
      </c>
      <c r="G209" s="138">
        <v>5492190</v>
      </c>
      <c r="H209" s="119">
        <f t="shared" si="2"/>
        <v>50</v>
      </c>
      <c r="I209" s="13"/>
      <c r="J209" s="3"/>
      <c r="K209" s="7"/>
      <c r="L209" s="7"/>
      <c r="M209" s="5"/>
      <c r="N209" s="6"/>
      <c r="O209" s="6"/>
      <c r="P209" s="6"/>
      <c r="Q209" s="6"/>
      <c r="R209" s="6"/>
      <c r="S209" s="6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</row>
    <row r="210" spans="1:71" s="64" customFormat="1" ht="13.5" customHeight="1">
      <c r="A210" s="157"/>
      <c r="B210" s="154">
        <v>75832</v>
      </c>
      <c r="C210" s="155"/>
      <c r="D210" s="129" t="s">
        <v>29</v>
      </c>
      <c r="E210" s="130">
        <f>E211</f>
        <v>2794666</v>
      </c>
      <c r="F210" s="130">
        <f>F211</f>
        <v>2794666</v>
      </c>
      <c r="G210" s="131">
        <f>G211</f>
        <v>1397334</v>
      </c>
      <c r="H210" s="132">
        <f t="shared" si="2"/>
        <v>50.00003578245128</v>
      </c>
      <c r="I210" s="199"/>
      <c r="J210" s="200"/>
      <c r="K210" s="201"/>
      <c r="L210" s="201"/>
      <c r="M210" s="5"/>
      <c r="N210" s="6"/>
      <c r="O210" s="6"/>
      <c r="P210" s="6"/>
      <c r="Q210" s="6"/>
      <c r="R210" s="6"/>
      <c r="S210" s="6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</row>
    <row r="211" spans="1:71" s="64" customFormat="1" ht="13.5" customHeight="1">
      <c r="A211" s="158"/>
      <c r="B211" s="140"/>
      <c r="C211" s="156">
        <v>2920</v>
      </c>
      <c r="D211" s="109" t="s">
        <v>96</v>
      </c>
      <c r="E211" s="137">
        <v>2794666</v>
      </c>
      <c r="F211" s="137">
        <v>2794666</v>
      </c>
      <c r="G211" s="138">
        <v>1397334</v>
      </c>
      <c r="H211" s="119">
        <f t="shared" si="2"/>
        <v>50.00003578245128</v>
      </c>
      <c r="I211" s="13"/>
      <c r="J211" s="3"/>
      <c r="K211" s="7"/>
      <c r="L211" s="7"/>
      <c r="M211" s="5"/>
      <c r="N211" s="6"/>
      <c r="O211" s="6"/>
      <c r="P211" s="6"/>
      <c r="Q211" s="6"/>
      <c r="R211" s="6"/>
      <c r="S211" s="6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</row>
    <row r="212" spans="1:71" s="80" customFormat="1" ht="13.5" customHeight="1">
      <c r="A212" s="887">
        <v>801</v>
      </c>
      <c r="B212" s="120"/>
      <c r="C212" s="891"/>
      <c r="D212" s="887" t="s">
        <v>30</v>
      </c>
      <c r="E212" s="886">
        <f>E214+E217+E223+E232+E245</f>
        <v>182391</v>
      </c>
      <c r="F212" s="886">
        <f>F214+F217+F223+F232+F245</f>
        <v>337814</v>
      </c>
      <c r="G212" s="883">
        <f>G214+G217+G223+G232+G245</f>
        <v>228639.53</v>
      </c>
      <c r="H212" s="883">
        <f>G212/F212*100</f>
        <v>67.68207652731977</v>
      </c>
      <c r="I212" s="315"/>
      <c r="J212" s="316"/>
      <c r="K212" s="317"/>
      <c r="L212" s="317"/>
      <c r="M212" s="312"/>
      <c r="N212" s="313"/>
      <c r="O212" s="313"/>
      <c r="P212" s="313"/>
      <c r="Q212" s="313"/>
      <c r="R212" s="313"/>
      <c r="S212" s="313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</row>
    <row r="213" spans="1:71" s="80" customFormat="1" ht="13.5" customHeight="1">
      <c r="A213" s="885"/>
      <c r="B213" s="124"/>
      <c r="C213" s="892"/>
      <c r="D213" s="885"/>
      <c r="E213" s="885"/>
      <c r="F213" s="885"/>
      <c r="G213" s="885"/>
      <c r="H213" s="885"/>
      <c r="I213" s="315"/>
      <c r="J213" s="316"/>
      <c r="K213" s="317"/>
      <c r="L213" s="317"/>
      <c r="M213" s="312"/>
      <c r="N213" s="313"/>
      <c r="O213" s="313"/>
      <c r="P213" s="313"/>
      <c r="Q213" s="313"/>
      <c r="R213" s="313"/>
      <c r="S213" s="313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</row>
    <row r="214" spans="1:71" s="64" customFormat="1" ht="13.5" customHeight="1">
      <c r="A214" s="159"/>
      <c r="B214" s="160">
        <v>80105</v>
      </c>
      <c r="C214" s="161"/>
      <c r="D214" s="162" t="s">
        <v>330</v>
      </c>
      <c r="E214" s="163">
        <v>0</v>
      </c>
      <c r="F214" s="163">
        <f>F216</f>
        <v>11477</v>
      </c>
      <c r="G214" s="132">
        <f>G216</f>
        <v>5740</v>
      </c>
      <c r="H214" s="132">
        <f>G214/F214*100</f>
        <v>50.013069617495866</v>
      </c>
      <c r="I214" s="104"/>
      <c r="J214" s="194"/>
      <c r="K214" s="195"/>
      <c r="L214" s="195"/>
      <c r="M214" s="5"/>
      <c r="N214" s="6"/>
      <c r="O214" s="6"/>
      <c r="P214" s="6"/>
      <c r="Q214" s="6"/>
      <c r="R214" s="6"/>
      <c r="S214" s="6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</row>
    <row r="215" spans="1:71" s="64" customFormat="1" ht="13.5" customHeight="1">
      <c r="A215" s="159"/>
      <c r="B215" s="101"/>
      <c r="C215" s="164">
        <v>2130</v>
      </c>
      <c r="D215" s="165" t="s">
        <v>37</v>
      </c>
      <c r="E215" s="116"/>
      <c r="F215" s="116"/>
      <c r="G215" s="119"/>
      <c r="H215" s="119"/>
      <c r="I215" s="104"/>
      <c r="J215" s="194"/>
      <c r="K215" s="195"/>
      <c r="L215" s="195"/>
      <c r="M215" s="5"/>
      <c r="N215" s="6"/>
      <c r="O215" s="6"/>
      <c r="P215" s="6"/>
      <c r="Q215" s="6"/>
      <c r="R215" s="6"/>
      <c r="S215" s="6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</row>
    <row r="216" spans="1:71" s="64" customFormat="1" ht="13.5" customHeight="1">
      <c r="A216" s="159"/>
      <c r="B216" s="166"/>
      <c r="C216" s="164"/>
      <c r="D216" s="165" t="s">
        <v>235</v>
      </c>
      <c r="E216" s="116">
        <v>0</v>
      </c>
      <c r="F216" s="116">
        <v>11477</v>
      </c>
      <c r="G216" s="119">
        <v>5740</v>
      </c>
      <c r="H216" s="119">
        <v>50.07</v>
      </c>
      <c r="I216" s="104"/>
      <c r="J216" s="194"/>
      <c r="K216" s="195"/>
      <c r="L216" s="195"/>
      <c r="M216" s="5"/>
      <c r="N216" s="6"/>
      <c r="O216" s="6"/>
      <c r="P216" s="6"/>
      <c r="Q216" s="6"/>
      <c r="R216" s="6"/>
      <c r="S216" s="6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</row>
    <row r="217" spans="1:71" s="64" customFormat="1" ht="13.5" customHeight="1">
      <c r="A217" s="159"/>
      <c r="B217" s="101">
        <v>80115</v>
      </c>
      <c r="C217" s="161"/>
      <c r="D217" s="162" t="s">
        <v>322</v>
      </c>
      <c r="E217" s="163">
        <f>E218</f>
        <v>100000</v>
      </c>
      <c r="F217" s="163">
        <f>F218</f>
        <v>100000</v>
      </c>
      <c r="G217" s="132">
        <f>G218</f>
        <v>27790.93</v>
      </c>
      <c r="H217" s="132">
        <f>G217/F217*100</f>
        <v>27.790930000000003</v>
      </c>
      <c r="I217" s="104"/>
      <c r="J217" s="194"/>
      <c r="K217" s="195"/>
      <c r="L217" s="195"/>
      <c r="M217" s="5"/>
      <c r="N217" s="6"/>
      <c r="O217" s="6"/>
      <c r="P217" s="6"/>
      <c r="Q217" s="6"/>
      <c r="R217" s="6"/>
      <c r="S217" s="6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</row>
    <row r="218" spans="1:71" s="64" customFormat="1" ht="13.5" customHeight="1">
      <c r="A218" s="159"/>
      <c r="B218" s="101"/>
      <c r="C218" s="164"/>
      <c r="D218" s="167" t="s">
        <v>346</v>
      </c>
      <c r="E218" s="168">
        <f>E219+E220+E222+E221</f>
        <v>100000</v>
      </c>
      <c r="F218" s="168">
        <f>F219+F220+F222+F221</f>
        <v>100000</v>
      </c>
      <c r="G218" s="169">
        <f>G219+G220+G222+G221</f>
        <v>27790.93</v>
      </c>
      <c r="H218" s="169">
        <f>G218/F218*100</f>
        <v>27.790930000000003</v>
      </c>
      <c r="I218" s="104"/>
      <c r="J218" s="194"/>
      <c r="K218" s="195"/>
      <c r="L218" s="195"/>
      <c r="M218" s="5"/>
      <c r="N218" s="6"/>
      <c r="O218" s="6"/>
      <c r="P218" s="6"/>
      <c r="Q218" s="6"/>
      <c r="R218" s="6"/>
      <c r="S218" s="6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</row>
    <row r="219" spans="1:71" s="64" customFormat="1" ht="13.5" customHeight="1">
      <c r="A219" s="159"/>
      <c r="B219" s="101"/>
      <c r="C219" s="164" t="s">
        <v>16</v>
      </c>
      <c r="D219" s="165" t="s">
        <v>356</v>
      </c>
      <c r="E219" s="116">
        <v>500</v>
      </c>
      <c r="F219" s="116">
        <v>500</v>
      </c>
      <c r="G219" s="119">
        <v>420</v>
      </c>
      <c r="H219" s="119">
        <f>G219/F219*100</f>
        <v>84</v>
      </c>
      <c r="I219" s="104"/>
      <c r="J219" s="194"/>
      <c r="K219" s="195"/>
      <c r="L219" s="195"/>
      <c r="M219" s="5"/>
      <c r="N219" s="6"/>
      <c r="O219" s="6"/>
      <c r="P219" s="6"/>
      <c r="Q219" s="6"/>
      <c r="R219" s="6"/>
      <c r="S219" s="6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</row>
    <row r="220" spans="1:71" s="64" customFormat="1" ht="13.5" customHeight="1">
      <c r="A220" s="159"/>
      <c r="B220" s="101"/>
      <c r="C220" s="164" t="s">
        <v>32</v>
      </c>
      <c r="D220" s="165" t="s">
        <v>190</v>
      </c>
      <c r="E220" s="116">
        <v>98000</v>
      </c>
      <c r="F220" s="116">
        <v>98000</v>
      </c>
      <c r="G220" s="119">
        <v>27370.93</v>
      </c>
      <c r="H220" s="119">
        <f>G220/F220*100</f>
        <v>27.929520408163267</v>
      </c>
      <c r="I220" s="104"/>
      <c r="J220" s="194"/>
      <c r="K220" s="195"/>
      <c r="L220" s="195"/>
      <c r="M220" s="5"/>
      <c r="N220" s="6"/>
      <c r="O220" s="6"/>
      <c r="P220" s="6"/>
      <c r="Q220" s="6"/>
      <c r="R220" s="6"/>
      <c r="S220" s="6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</row>
    <row r="221" spans="1:71" s="64" customFormat="1" ht="13.5" customHeight="1">
      <c r="A221" s="159"/>
      <c r="B221" s="101"/>
      <c r="C221" s="164" t="s">
        <v>127</v>
      </c>
      <c r="D221" s="165" t="s">
        <v>430</v>
      </c>
      <c r="E221" s="116">
        <v>1000</v>
      </c>
      <c r="F221" s="116">
        <v>1000</v>
      </c>
      <c r="G221" s="119">
        <v>0</v>
      </c>
      <c r="H221" s="119">
        <v>0</v>
      </c>
      <c r="I221" s="104"/>
      <c r="J221" s="194"/>
      <c r="K221" s="195"/>
      <c r="L221" s="195"/>
      <c r="M221" s="5"/>
      <c r="N221" s="6"/>
      <c r="O221" s="6"/>
      <c r="P221" s="6"/>
      <c r="Q221" s="6"/>
      <c r="R221" s="6"/>
      <c r="S221" s="6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</row>
    <row r="222" spans="1:71" s="64" customFormat="1" ht="13.5" customHeight="1">
      <c r="A222" s="159"/>
      <c r="B222" s="101"/>
      <c r="C222" s="164" t="s">
        <v>18</v>
      </c>
      <c r="D222" s="165" t="s">
        <v>100</v>
      </c>
      <c r="E222" s="116">
        <v>500</v>
      </c>
      <c r="F222" s="116">
        <v>500</v>
      </c>
      <c r="G222" s="119">
        <v>0</v>
      </c>
      <c r="H222" s="119">
        <f>G222/F222*100</f>
        <v>0</v>
      </c>
      <c r="I222" s="104"/>
      <c r="J222" s="194"/>
      <c r="K222" s="195"/>
      <c r="L222" s="195"/>
      <c r="M222" s="5"/>
      <c r="N222" s="6"/>
      <c r="O222" s="6"/>
      <c r="P222" s="6"/>
      <c r="Q222" s="6"/>
      <c r="R222" s="6"/>
      <c r="S222" s="6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</row>
    <row r="223" spans="1:71" s="64" customFormat="1" ht="13.5" customHeight="1">
      <c r="A223" s="134"/>
      <c r="B223" s="170">
        <v>80120</v>
      </c>
      <c r="C223" s="171"/>
      <c r="D223" s="129" t="s">
        <v>31</v>
      </c>
      <c r="E223" s="130">
        <f>E224+E226</f>
        <v>35591</v>
      </c>
      <c r="F223" s="130">
        <f>F224+F226</f>
        <v>35591</v>
      </c>
      <c r="G223" s="131">
        <f>G224+G226</f>
        <v>4362.2</v>
      </c>
      <c r="H223" s="132">
        <f aca="true" t="shared" si="3" ref="H223:H231">G223/F223*100</f>
        <v>12.256469332134527</v>
      </c>
      <c r="I223" s="199"/>
      <c r="J223" s="200"/>
      <c r="K223" s="201"/>
      <c r="L223" s="201"/>
      <c r="M223" s="5"/>
      <c r="N223" s="6"/>
      <c r="O223" s="6"/>
      <c r="P223" s="6"/>
      <c r="Q223" s="6"/>
      <c r="R223" s="6"/>
      <c r="S223" s="6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</row>
    <row r="224" spans="1:71" s="64" customFormat="1" ht="13.5" customHeight="1">
      <c r="A224" s="134"/>
      <c r="B224" s="172"/>
      <c r="C224" s="173"/>
      <c r="D224" s="167" t="s">
        <v>347</v>
      </c>
      <c r="E224" s="174">
        <f>SUM(E225:E225)</f>
        <v>4000</v>
      </c>
      <c r="F224" s="174">
        <f>SUM(F225:F225)</f>
        <v>4000</v>
      </c>
      <c r="G224" s="175">
        <f>G225</f>
        <v>959.4</v>
      </c>
      <c r="H224" s="169">
        <f t="shared" si="3"/>
        <v>23.985</v>
      </c>
      <c r="I224" s="19"/>
      <c r="J224" s="324"/>
      <c r="K224" s="325"/>
      <c r="L224" s="325"/>
      <c r="M224" s="5"/>
      <c r="N224" s="6"/>
      <c r="O224" s="6"/>
      <c r="P224" s="6"/>
      <c r="Q224" s="6"/>
      <c r="R224" s="6"/>
      <c r="S224" s="6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</row>
    <row r="225" spans="1:71" s="64" customFormat="1" ht="13.5" customHeight="1">
      <c r="A225" s="134"/>
      <c r="B225" s="172"/>
      <c r="C225" s="135" t="s">
        <v>32</v>
      </c>
      <c r="D225" s="109" t="s">
        <v>33</v>
      </c>
      <c r="E225" s="137">
        <v>4000</v>
      </c>
      <c r="F225" s="137">
        <v>4000</v>
      </c>
      <c r="G225" s="138">
        <v>959.4</v>
      </c>
      <c r="H225" s="119">
        <f t="shared" si="3"/>
        <v>23.985</v>
      </c>
      <c r="I225" s="13"/>
      <c r="J225" s="3"/>
      <c r="K225" s="7"/>
      <c r="L225" s="7"/>
      <c r="M225" s="5"/>
      <c r="N225" s="6"/>
      <c r="O225" s="6"/>
      <c r="P225" s="6"/>
      <c r="Q225" s="6"/>
      <c r="R225" s="6"/>
      <c r="S225" s="6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</row>
    <row r="226" spans="1:71" s="64" customFormat="1" ht="13.5" customHeight="1">
      <c r="A226" s="134"/>
      <c r="B226" s="172"/>
      <c r="C226" s="176"/>
      <c r="D226" s="167" t="s">
        <v>348</v>
      </c>
      <c r="E226" s="174">
        <f>SUM(E230:E231)+E229</f>
        <v>31591</v>
      </c>
      <c r="F226" s="174">
        <f>F230+F231+F229</f>
        <v>31591</v>
      </c>
      <c r="G226" s="175">
        <f>G230+G231+G229</f>
        <v>3402.8</v>
      </c>
      <c r="H226" s="169">
        <f t="shared" si="3"/>
        <v>10.771422240511539</v>
      </c>
      <c r="I226" s="326"/>
      <c r="J226" s="327"/>
      <c r="K226" s="328"/>
      <c r="L226" s="328"/>
      <c r="M226" s="5"/>
      <c r="N226" s="6"/>
      <c r="O226" s="6"/>
      <c r="P226" s="6"/>
      <c r="Q226" s="6"/>
      <c r="R226" s="6"/>
      <c r="S226" s="6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</row>
    <row r="227" spans="1:71" s="64" customFormat="1" ht="13.5" customHeight="1">
      <c r="A227" s="134"/>
      <c r="B227" s="172"/>
      <c r="C227" s="135" t="s">
        <v>277</v>
      </c>
      <c r="D227" s="109" t="s">
        <v>278</v>
      </c>
      <c r="E227" s="137"/>
      <c r="F227" s="137"/>
      <c r="G227" s="138"/>
      <c r="H227" s="119"/>
      <c r="I227" s="326"/>
      <c r="J227" s="327"/>
      <c r="K227" s="328"/>
      <c r="L227" s="328"/>
      <c r="M227" s="5"/>
      <c r="N227" s="6"/>
      <c r="O227" s="6"/>
      <c r="P227" s="6"/>
      <c r="Q227" s="6"/>
      <c r="R227" s="6"/>
      <c r="S227" s="6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</row>
    <row r="228" spans="1:71" s="64" customFormat="1" ht="13.5" customHeight="1">
      <c r="A228" s="134"/>
      <c r="B228" s="172"/>
      <c r="C228" s="177"/>
      <c r="D228" s="109" t="s">
        <v>431</v>
      </c>
      <c r="E228" s="137"/>
      <c r="F228" s="137"/>
      <c r="G228" s="138"/>
      <c r="H228" s="119"/>
      <c r="I228" s="326"/>
      <c r="J228" s="327"/>
      <c r="K228" s="328"/>
      <c r="L228" s="328"/>
      <c r="M228" s="5"/>
      <c r="N228" s="6"/>
      <c r="O228" s="6"/>
      <c r="P228" s="6"/>
      <c r="Q228" s="6"/>
      <c r="R228" s="6"/>
      <c r="S228" s="6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</row>
    <row r="229" spans="1:71" s="64" customFormat="1" ht="13.5" customHeight="1">
      <c r="A229" s="134"/>
      <c r="B229" s="172"/>
      <c r="C229" s="177"/>
      <c r="D229" s="109" t="s">
        <v>279</v>
      </c>
      <c r="E229" s="137">
        <v>355</v>
      </c>
      <c r="F229" s="137">
        <v>355</v>
      </c>
      <c r="G229" s="138">
        <v>104</v>
      </c>
      <c r="H229" s="119">
        <f>G229/F229*100</f>
        <v>29.295774647887324</v>
      </c>
      <c r="I229" s="326"/>
      <c r="J229" s="327"/>
      <c r="K229" s="328"/>
      <c r="L229" s="328"/>
      <c r="M229" s="5"/>
      <c r="N229" s="6"/>
      <c r="O229" s="6"/>
      <c r="P229" s="6"/>
      <c r="Q229" s="6"/>
      <c r="R229" s="6"/>
      <c r="S229" s="6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</row>
    <row r="230" spans="1:71" s="64" customFormat="1" ht="13.5" customHeight="1">
      <c r="A230" s="134"/>
      <c r="B230" s="172"/>
      <c r="C230" s="135" t="s">
        <v>16</v>
      </c>
      <c r="D230" s="109" t="s">
        <v>34</v>
      </c>
      <c r="E230" s="137">
        <v>90</v>
      </c>
      <c r="F230" s="137">
        <v>90</v>
      </c>
      <c r="G230" s="138">
        <v>27</v>
      </c>
      <c r="H230" s="119">
        <f t="shared" si="3"/>
        <v>30</v>
      </c>
      <c r="I230" s="13"/>
      <c r="J230" s="3"/>
      <c r="K230" s="7"/>
      <c r="L230" s="7"/>
      <c r="M230" s="5"/>
      <c r="N230" s="6"/>
      <c r="O230" s="6"/>
      <c r="P230" s="6"/>
      <c r="Q230" s="6"/>
      <c r="R230" s="6"/>
      <c r="S230" s="6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</row>
    <row r="231" spans="1:71" s="64" customFormat="1" ht="13.5" customHeight="1">
      <c r="A231" s="134"/>
      <c r="B231" s="178"/>
      <c r="C231" s="135" t="s">
        <v>32</v>
      </c>
      <c r="D231" s="109" t="s">
        <v>33</v>
      </c>
      <c r="E231" s="137">
        <v>31146</v>
      </c>
      <c r="F231" s="137">
        <v>31146</v>
      </c>
      <c r="G231" s="138">
        <v>3271.8</v>
      </c>
      <c r="H231" s="119">
        <f t="shared" si="3"/>
        <v>10.504719707185513</v>
      </c>
      <c r="I231" s="13"/>
      <c r="J231" s="3"/>
      <c r="K231" s="7"/>
      <c r="L231" s="7"/>
      <c r="M231" s="5"/>
      <c r="N231" s="6"/>
      <c r="O231" s="6"/>
      <c r="P231" s="6"/>
      <c r="Q231" s="6"/>
      <c r="R231" s="6"/>
      <c r="S231" s="6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</row>
    <row r="232" spans="1:71" s="64" customFormat="1" ht="13.5" customHeight="1">
      <c r="A232" s="134"/>
      <c r="B232" s="127">
        <v>80148</v>
      </c>
      <c r="C232" s="155"/>
      <c r="D232" s="179" t="s">
        <v>366</v>
      </c>
      <c r="E232" s="130">
        <f>E234</f>
        <v>0</v>
      </c>
      <c r="F232" s="130">
        <f>F234</f>
        <v>63946</v>
      </c>
      <c r="G232" s="131">
        <f>G234</f>
        <v>63946.4</v>
      </c>
      <c r="H232" s="180">
        <f>G232/F232*100</f>
        <v>100.00062552778908</v>
      </c>
      <c r="I232" s="13"/>
      <c r="J232" s="3"/>
      <c r="K232" s="7"/>
      <c r="L232" s="7"/>
      <c r="M232" s="5"/>
      <c r="N232" s="6"/>
      <c r="O232" s="6"/>
      <c r="P232" s="6"/>
      <c r="Q232" s="6"/>
      <c r="R232" s="6"/>
      <c r="S232" s="6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</row>
    <row r="233" spans="1:71" s="64" customFormat="1" ht="13.5" customHeight="1">
      <c r="A233" s="134"/>
      <c r="B233" s="134"/>
      <c r="C233" s="177">
        <v>2130</v>
      </c>
      <c r="D233" s="109" t="s">
        <v>37</v>
      </c>
      <c r="E233" s="137"/>
      <c r="F233" s="137"/>
      <c r="G233" s="138"/>
      <c r="H233" s="181"/>
      <c r="I233" s="13"/>
      <c r="J233" s="3"/>
      <c r="K233" s="7"/>
      <c r="L233" s="7"/>
      <c r="M233" s="5"/>
      <c r="N233" s="6"/>
      <c r="O233" s="6"/>
      <c r="P233" s="6"/>
      <c r="Q233" s="6"/>
      <c r="R233" s="6"/>
      <c r="S233" s="6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</row>
    <row r="234" spans="1:71" s="64" customFormat="1" ht="13.5" customHeight="1">
      <c r="A234" s="158"/>
      <c r="B234" s="158"/>
      <c r="C234" s="177"/>
      <c r="D234" s="109" t="s">
        <v>38</v>
      </c>
      <c r="E234" s="137">
        <v>0</v>
      </c>
      <c r="F234" s="137">
        <v>63946</v>
      </c>
      <c r="G234" s="138">
        <v>63946.4</v>
      </c>
      <c r="H234" s="119">
        <f>G234/F234*100</f>
        <v>100.00062552778908</v>
      </c>
      <c r="I234" s="13"/>
      <c r="J234" s="3"/>
      <c r="K234" s="7"/>
      <c r="L234" s="7"/>
      <c r="M234" s="5"/>
      <c r="N234" s="6"/>
      <c r="O234" s="6"/>
      <c r="P234" s="6"/>
      <c r="Q234" s="6"/>
      <c r="R234" s="6"/>
      <c r="S234" s="6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</row>
    <row r="235" spans="1:71" s="64" customFormat="1" ht="13.5" customHeight="1">
      <c r="A235" s="236"/>
      <c r="B235" s="236"/>
      <c r="C235" s="236"/>
      <c r="D235" s="236"/>
      <c r="E235" s="238"/>
      <c r="F235" s="238"/>
      <c r="G235" s="239"/>
      <c r="H235" s="23"/>
      <c r="I235" s="13"/>
      <c r="J235" s="3"/>
      <c r="K235" s="7"/>
      <c r="L235" s="7"/>
      <c r="M235" s="5"/>
      <c r="N235" s="6"/>
      <c r="O235" s="6"/>
      <c r="P235" s="6"/>
      <c r="Q235" s="6"/>
      <c r="R235" s="6"/>
      <c r="S235" s="6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</row>
    <row r="236" spans="1:71" s="64" customFormat="1" ht="13.5" customHeight="1">
      <c r="A236" s="236"/>
      <c r="B236" s="236"/>
      <c r="C236" s="236"/>
      <c r="D236" s="236"/>
      <c r="E236" s="238"/>
      <c r="F236" s="238"/>
      <c r="G236" s="239"/>
      <c r="H236" s="23"/>
      <c r="I236" s="13"/>
      <c r="J236" s="3"/>
      <c r="K236" s="7"/>
      <c r="L236" s="7"/>
      <c r="M236" s="5"/>
      <c r="N236" s="6"/>
      <c r="O236" s="6"/>
      <c r="P236" s="6"/>
      <c r="Q236" s="6"/>
      <c r="R236" s="6"/>
      <c r="S236" s="6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</row>
    <row r="237" spans="1:71" s="64" customFormat="1" ht="13.5" customHeight="1">
      <c r="A237" s="236"/>
      <c r="B237" s="236"/>
      <c r="C237" s="236"/>
      <c r="D237" s="236"/>
      <c r="E237" s="238"/>
      <c r="F237" s="238"/>
      <c r="G237" s="239"/>
      <c r="H237" s="23"/>
      <c r="I237" s="13"/>
      <c r="J237" s="3"/>
      <c r="K237" s="7"/>
      <c r="L237" s="7"/>
      <c r="M237" s="5"/>
      <c r="N237" s="6"/>
      <c r="O237" s="6"/>
      <c r="P237" s="6"/>
      <c r="Q237" s="6"/>
      <c r="R237" s="6"/>
      <c r="S237" s="6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</row>
    <row r="238" spans="1:71" s="64" customFormat="1" ht="13.5" customHeight="1">
      <c r="A238" s="236"/>
      <c r="B238" s="236"/>
      <c r="C238" s="236"/>
      <c r="D238" s="236"/>
      <c r="E238" s="238"/>
      <c r="F238" s="238"/>
      <c r="G238" s="239"/>
      <c r="H238" s="23"/>
      <c r="I238" s="13"/>
      <c r="J238" s="3"/>
      <c r="K238" s="7"/>
      <c r="L238" s="7"/>
      <c r="M238" s="5"/>
      <c r="N238" s="6"/>
      <c r="O238" s="6"/>
      <c r="P238" s="6"/>
      <c r="Q238" s="6"/>
      <c r="R238" s="6"/>
      <c r="S238" s="6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</row>
    <row r="239" spans="1:71" s="64" customFormat="1" ht="13.5" customHeight="1">
      <c r="A239" s="236"/>
      <c r="B239" s="236"/>
      <c r="C239" s="236"/>
      <c r="D239" s="236"/>
      <c r="E239" s="238"/>
      <c r="F239" s="238"/>
      <c r="G239" s="239"/>
      <c r="H239" s="23"/>
      <c r="I239" s="13"/>
      <c r="J239" s="3"/>
      <c r="K239" s="7"/>
      <c r="L239" s="7"/>
      <c r="M239" s="5"/>
      <c r="N239" s="6"/>
      <c r="O239" s="6"/>
      <c r="P239" s="6"/>
      <c r="Q239" s="6"/>
      <c r="R239" s="6"/>
      <c r="S239" s="6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</row>
    <row r="240" spans="1:71" s="64" customFormat="1" ht="13.5" customHeight="1">
      <c r="A240" s="236"/>
      <c r="B240" s="236"/>
      <c r="C240" s="236"/>
      <c r="D240" s="881" t="s">
        <v>439</v>
      </c>
      <c r="E240" s="238"/>
      <c r="F240" s="238"/>
      <c r="G240" s="239"/>
      <c r="H240" s="23"/>
      <c r="I240" s="13"/>
      <c r="J240" s="3"/>
      <c r="K240" s="7"/>
      <c r="L240" s="7"/>
      <c r="M240" s="5"/>
      <c r="N240" s="6"/>
      <c r="O240" s="6"/>
      <c r="P240" s="6"/>
      <c r="Q240" s="6"/>
      <c r="R240" s="6"/>
      <c r="S240" s="6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</row>
    <row r="241" spans="1:71" s="64" customFormat="1" ht="13.5" customHeight="1">
      <c r="A241" s="236"/>
      <c r="B241" s="236"/>
      <c r="C241" s="236"/>
      <c r="D241" s="236"/>
      <c r="E241" s="238"/>
      <c r="F241" s="238"/>
      <c r="G241" s="239"/>
      <c r="H241" s="23"/>
      <c r="I241" s="13"/>
      <c r="J241" s="3"/>
      <c r="K241" s="7"/>
      <c r="L241" s="7"/>
      <c r="M241" s="5"/>
      <c r="N241" s="6"/>
      <c r="O241" s="6"/>
      <c r="P241" s="6"/>
      <c r="Q241" s="6"/>
      <c r="R241" s="6"/>
      <c r="S241" s="6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</row>
    <row r="242" spans="1:71" s="64" customFormat="1" ht="13.5" customHeight="1">
      <c r="A242" s="83" t="s">
        <v>0</v>
      </c>
      <c r="B242" s="84" t="s">
        <v>1</v>
      </c>
      <c r="C242" s="83" t="s">
        <v>2</v>
      </c>
      <c r="D242" s="84" t="s">
        <v>3</v>
      </c>
      <c r="E242" s="85" t="s">
        <v>134</v>
      </c>
      <c r="F242" s="84" t="s">
        <v>135</v>
      </c>
      <c r="G242" s="86" t="s">
        <v>133</v>
      </c>
      <c r="H242" s="87" t="s">
        <v>142</v>
      </c>
      <c r="I242" s="104"/>
      <c r="J242" s="194"/>
      <c r="K242" s="195"/>
      <c r="L242" s="195"/>
      <c r="M242" s="5"/>
      <c r="N242" s="6"/>
      <c r="O242" s="6"/>
      <c r="P242" s="6"/>
      <c r="Q242" s="6"/>
      <c r="R242" s="6"/>
      <c r="S242" s="6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</row>
    <row r="243" spans="1:71" s="64" customFormat="1" ht="13.5" customHeight="1">
      <c r="A243" s="88"/>
      <c r="B243" s="89"/>
      <c r="C243" s="88"/>
      <c r="D243" s="90"/>
      <c r="E243" s="88" t="s">
        <v>123</v>
      </c>
      <c r="F243" s="89" t="s">
        <v>136</v>
      </c>
      <c r="G243" s="91" t="s">
        <v>345</v>
      </c>
      <c r="H243" s="92" t="s">
        <v>140</v>
      </c>
      <c r="I243" s="104"/>
      <c r="J243" s="194"/>
      <c r="K243" s="195"/>
      <c r="L243" s="195"/>
      <c r="M243" s="5"/>
      <c r="N243" s="6"/>
      <c r="O243" s="6"/>
      <c r="P243" s="6"/>
      <c r="Q243" s="6"/>
      <c r="R243" s="6"/>
      <c r="S243" s="6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</row>
    <row r="244" spans="1:71" s="64" customFormat="1" ht="13.5" customHeight="1">
      <c r="A244" s="93">
        <v>1</v>
      </c>
      <c r="B244" s="93">
        <v>2</v>
      </c>
      <c r="C244" s="93">
        <v>3</v>
      </c>
      <c r="D244" s="93">
        <v>4</v>
      </c>
      <c r="E244" s="93">
        <v>5</v>
      </c>
      <c r="F244" s="93">
        <v>6</v>
      </c>
      <c r="G244" s="94">
        <v>7</v>
      </c>
      <c r="H244" s="95">
        <v>8</v>
      </c>
      <c r="I244" s="104"/>
      <c r="J244" s="194"/>
      <c r="K244" s="195"/>
      <c r="L244" s="195"/>
      <c r="M244" s="5"/>
      <c r="N244" s="6"/>
      <c r="O244" s="6"/>
      <c r="P244" s="6"/>
      <c r="Q244" s="6"/>
      <c r="R244" s="6"/>
      <c r="S244" s="6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</row>
    <row r="245" spans="1:71" s="64" customFormat="1" ht="13.5" customHeight="1">
      <c r="A245" s="134"/>
      <c r="B245" s="228">
        <v>80195</v>
      </c>
      <c r="C245" s="155"/>
      <c r="D245" s="179" t="s">
        <v>61</v>
      </c>
      <c r="E245" s="130">
        <f>E249+E253</f>
        <v>46800</v>
      </c>
      <c r="F245" s="130">
        <f>F249+F253</f>
        <v>126800</v>
      </c>
      <c r="G245" s="131">
        <f>G249+G253</f>
        <v>126800</v>
      </c>
      <c r="H245" s="180">
        <f>G245/F245*100</f>
        <v>100</v>
      </c>
      <c r="I245" s="13"/>
      <c r="J245" s="3"/>
      <c r="K245" s="7"/>
      <c r="L245" s="7"/>
      <c r="M245" s="5"/>
      <c r="N245" s="6"/>
      <c r="O245" s="6"/>
      <c r="P245" s="6"/>
      <c r="Q245" s="6"/>
      <c r="R245" s="6"/>
      <c r="S245" s="6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</row>
    <row r="246" spans="1:71" s="64" customFormat="1" ht="13.5" customHeight="1">
      <c r="A246" s="133"/>
      <c r="B246" s="134"/>
      <c r="C246" s="202">
        <v>2057</v>
      </c>
      <c r="D246" s="202" t="s">
        <v>154</v>
      </c>
      <c r="E246" s="254"/>
      <c r="F246" s="254"/>
      <c r="G246" s="255"/>
      <c r="H246" s="119"/>
      <c r="I246" s="13"/>
      <c r="J246" s="3"/>
      <c r="K246" s="7"/>
      <c r="L246" s="7"/>
      <c r="M246" s="5"/>
      <c r="N246" s="6"/>
      <c r="O246" s="6"/>
      <c r="P246" s="6"/>
      <c r="Q246" s="6"/>
      <c r="R246" s="6"/>
      <c r="S246" s="6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</row>
    <row r="247" spans="1:71" s="64" customFormat="1" ht="13.5" customHeight="1">
      <c r="A247" s="133"/>
      <c r="B247" s="134"/>
      <c r="C247" s="202"/>
      <c r="D247" s="202" t="s">
        <v>155</v>
      </c>
      <c r="E247" s="254"/>
      <c r="F247" s="254"/>
      <c r="G247" s="255"/>
      <c r="H247" s="119"/>
      <c r="I247" s="13"/>
      <c r="J247" s="3"/>
      <c r="K247" s="7"/>
      <c r="L247" s="7"/>
      <c r="M247" s="5"/>
      <c r="N247" s="6"/>
      <c r="O247" s="6"/>
      <c r="P247" s="6"/>
      <c r="Q247" s="6"/>
      <c r="R247" s="6"/>
      <c r="S247" s="6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</row>
    <row r="248" spans="1:71" s="64" customFormat="1" ht="13.5" customHeight="1">
      <c r="A248" s="133"/>
      <c r="B248" s="134"/>
      <c r="C248" s="202"/>
      <c r="D248" s="202" t="s">
        <v>156</v>
      </c>
      <c r="E248" s="254"/>
      <c r="F248" s="254"/>
      <c r="G248" s="255"/>
      <c r="H248" s="119"/>
      <c r="I248" s="13"/>
      <c r="J248" s="3"/>
      <c r="K248" s="7"/>
      <c r="L248" s="7"/>
      <c r="M248" s="5"/>
      <c r="N248" s="6"/>
      <c r="O248" s="6"/>
      <c r="P248" s="6"/>
      <c r="Q248" s="6"/>
      <c r="R248" s="6"/>
      <c r="S248" s="6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</row>
    <row r="249" spans="1:71" s="64" customFormat="1" ht="13.5" customHeight="1">
      <c r="A249" s="133"/>
      <c r="B249" s="134"/>
      <c r="C249" s="202"/>
      <c r="D249" s="202" t="s">
        <v>157</v>
      </c>
      <c r="E249" s="254">
        <v>0</v>
      </c>
      <c r="F249" s="254">
        <v>80000</v>
      </c>
      <c r="G249" s="255">
        <v>80000</v>
      </c>
      <c r="H249" s="119">
        <f>G249/F249*100</f>
        <v>100</v>
      </c>
      <c r="I249" s="13"/>
      <c r="J249" s="3"/>
      <c r="K249" s="7"/>
      <c r="L249" s="7"/>
      <c r="M249" s="5"/>
      <c r="N249" s="6"/>
      <c r="O249" s="6"/>
      <c r="P249" s="6"/>
      <c r="Q249" s="6"/>
      <c r="R249" s="6"/>
      <c r="S249" s="6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</row>
    <row r="250" spans="1:71" s="59" customFormat="1" ht="13.5" customHeight="1">
      <c r="A250" s="134"/>
      <c r="B250" s="228"/>
      <c r="C250" s="155"/>
      <c r="D250" s="202" t="s">
        <v>382</v>
      </c>
      <c r="E250" s="130"/>
      <c r="F250" s="130"/>
      <c r="G250" s="131"/>
      <c r="H250" s="132"/>
      <c r="I250" s="17"/>
      <c r="J250" s="297"/>
      <c r="K250" s="298"/>
      <c r="L250" s="298"/>
      <c r="M250" s="300"/>
      <c r="N250" s="300"/>
      <c r="O250" s="300"/>
      <c r="P250" s="300"/>
      <c r="Q250" s="300"/>
      <c r="R250" s="300"/>
      <c r="S250" s="30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</row>
    <row r="251" spans="1:71" s="59" customFormat="1" ht="13.5" customHeight="1">
      <c r="A251" s="134"/>
      <c r="B251" s="172"/>
      <c r="C251" s="156">
        <v>2120</v>
      </c>
      <c r="D251" s="202" t="s">
        <v>4</v>
      </c>
      <c r="E251" s="137"/>
      <c r="F251" s="137"/>
      <c r="G251" s="138"/>
      <c r="H251" s="119"/>
      <c r="I251" s="17"/>
      <c r="J251" s="297"/>
      <c r="K251" s="298"/>
      <c r="L251" s="298"/>
      <c r="M251" s="300"/>
      <c r="N251" s="300"/>
      <c r="O251" s="300"/>
      <c r="P251" s="300"/>
      <c r="Q251" s="300"/>
      <c r="R251" s="300"/>
      <c r="S251" s="30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</row>
    <row r="252" spans="1:71" s="59" customFormat="1" ht="13.5" customHeight="1">
      <c r="A252" s="134"/>
      <c r="B252" s="172"/>
      <c r="C252" s="156"/>
      <c r="D252" s="202" t="s">
        <v>331</v>
      </c>
      <c r="E252" s="137"/>
      <c r="F252" s="137"/>
      <c r="G252" s="138"/>
      <c r="H252" s="119"/>
      <c r="I252" s="17"/>
      <c r="J252" s="297"/>
      <c r="K252" s="298"/>
      <c r="L252" s="298"/>
      <c r="M252" s="300"/>
      <c r="N252" s="300"/>
      <c r="O252" s="300"/>
      <c r="P252" s="300"/>
      <c r="Q252" s="300"/>
      <c r="R252" s="300"/>
      <c r="S252" s="30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</row>
    <row r="253" spans="1:71" s="59" customFormat="1" ht="13.5" customHeight="1">
      <c r="A253" s="158"/>
      <c r="B253" s="172"/>
      <c r="C253" s="156"/>
      <c r="D253" s="202" t="s">
        <v>332</v>
      </c>
      <c r="E253" s="137">
        <v>46800</v>
      </c>
      <c r="F253" s="137">
        <v>46800</v>
      </c>
      <c r="G253" s="138">
        <v>46800</v>
      </c>
      <c r="H253" s="119">
        <f>G253/F253*100</f>
        <v>100</v>
      </c>
      <c r="I253" s="17"/>
      <c r="J253" s="297"/>
      <c r="K253" s="298"/>
      <c r="L253" s="298"/>
      <c r="M253" s="300"/>
      <c r="N253" s="300"/>
      <c r="O253" s="300"/>
      <c r="P253" s="300"/>
      <c r="Q253" s="300"/>
      <c r="R253" s="300"/>
      <c r="S253" s="30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</row>
    <row r="254" spans="1:71" s="64" customFormat="1" ht="13.5" customHeight="1">
      <c r="A254" s="246">
        <v>851</v>
      </c>
      <c r="B254" s="218"/>
      <c r="C254" s="329"/>
      <c r="D254" s="193" t="s">
        <v>35</v>
      </c>
      <c r="E254" s="330">
        <f>E255+E262+E265+E270+E274</f>
        <v>1245000</v>
      </c>
      <c r="F254" s="98">
        <f>F256+F263+F266+F271+F275</f>
        <v>1338100</v>
      </c>
      <c r="G254" s="99">
        <f>G256+G263+G266+G271+G275</f>
        <v>666099</v>
      </c>
      <c r="H254" s="99">
        <f>G254/F254*100</f>
        <v>49.779463418279654</v>
      </c>
      <c r="I254" s="104"/>
      <c r="J254" s="194"/>
      <c r="K254" s="195"/>
      <c r="L254" s="195"/>
      <c r="M254" s="5"/>
      <c r="N254" s="6"/>
      <c r="O254" s="6"/>
      <c r="P254" s="6"/>
      <c r="Q254" s="6"/>
      <c r="R254" s="6"/>
      <c r="S254" s="6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</row>
    <row r="255" spans="1:71" s="64" customFormat="1" ht="13.5" customHeight="1">
      <c r="A255" s="246"/>
      <c r="B255" s="96"/>
      <c r="C255" s="331"/>
      <c r="D255" s="332" t="s">
        <v>138</v>
      </c>
      <c r="E255" s="330">
        <v>0</v>
      </c>
      <c r="F255" s="330">
        <f>F262</f>
        <v>69000</v>
      </c>
      <c r="G255" s="333">
        <f>G262</f>
        <v>69000</v>
      </c>
      <c r="H255" s="296">
        <f>G255/F255*100</f>
        <v>100</v>
      </c>
      <c r="I255" s="104"/>
      <c r="J255" s="194"/>
      <c r="K255" s="195"/>
      <c r="L255" s="195"/>
      <c r="M255" s="5"/>
      <c r="N255" s="6"/>
      <c r="O255" s="6"/>
      <c r="P255" s="6"/>
      <c r="Q255" s="6"/>
      <c r="R255" s="6"/>
      <c r="S255" s="6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</row>
    <row r="256" spans="1:71" s="72" customFormat="1" ht="13.5" customHeight="1">
      <c r="A256" s="334"/>
      <c r="B256" s="101">
        <v>85111</v>
      </c>
      <c r="C256" s="335"/>
      <c r="D256" s="162" t="s">
        <v>148</v>
      </c>
      <c r="E256" s="336">
        <f>E259+E262</f>
        <v>0</v>
      </c>
      <c r="F256" s="336">
        <f>F259+F262</f>
        <v>87200</v>
      </c>
      <c r="G256" s="132">
        <f>G259+G262</f>
        <v>87200</v>
      </c>
      <c r="H256" s="337">
        <f>G256/F256*100</f>
        <v>100</v>
      </c>
      <c r="I256" s="104"/>
      <c r="J256" s="338"/>
      <c r="K256" s="339"/>
      <c r="L256" s="339"/>
      <c r="M256" s="340"/>
      <c r="N256" s="341"/>
      <c r="O256" s="341"/>
      <c r="P256" s="341"/>
      <c r="Q256" s="341"/>
      <c r="R256" s="341"/>
      <c r="S256" s="34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</row>
    <row r="257" spans="1:71" s="74" customFormat="1" ht="13.5" customHeight="1">
      <c r="A257" s="100"/>
      <c r="B257" s="107"/>
      <c r="C257" s="342">
        <v>2110</v>
      </c>
      <c r="D257" s="109" t="s">
        <v>4</v>
      </c>
      <c r="E257" s="343"/>
      <c r="F257" s="343"/>
      <c r="G257" s="119"/>
      <c r="H257" s="119"/>
      <c r="I257" s="13"/>
      <c r="J257" s="297"/>
      <c r="K257" s="298"/>
      <c r="L257" s="298"/>
      <c r="M257" s="344"/>
      <c r="N257" s="345"/>
      <c r="O257" s="345"/>
      <c r="P257" s="345"/>
      <c r="Q257" s="345"/>
      <c r="R257" s="345"/>
      <c r="S257" s="345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</row>
    <row r="258" spans="1:71" s="74" customFormat="1" ht="13.5" customHeight="1">
      <c r="A258" s="100"/>
      <c r="B258" s="107"/>
      <c r="C258" s="342"/>
      <c r="D258" s="109" t="s">
        <v>213</v>
      </c>
      <c r="E258" s="343"/>
      <c r="F258" s="343"/>
      <c r="G258" s="119"/>
      <c r="H258" s="119"/>
      <c r="I258" s="13"/>
      <c r="J258" s="297"/>
      <c r="K258" s="298"/>
      <c r="L258" s="298"/>
      <c r="M258" s="344"/>
      <c r="N258" s="345"/>
      <c r="O258" s="345"/>
      <c r="P258" s="345"/>
      <c r="Q258" s="345"/>
      <c r="R258" s="345"/>
      <c r="S258" s="345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</row>
    <row r="259" spans="1:71" s="74" customFormat="1" ht="13.5" customHeight="1">
      <c r="A259" s="100"/>
      <c r="B259" s="107"/>
      <c r="C259" s="342"/>
      <c r="D259" s="109" t="s">
        <v>212</v>
      </c>
      <c r="E259" s="343">
        <v>0</v>
      </c>
      <c r="F259" s="343">
        <v>18200</v>
      </c>
      <c r="G259" s="119">
        <v>18200</v>
      </c>
      <c r="H259" s="138">
        <f>G259/F259*100</f>
        <v>100</v>
      </c>
      <c r="I259" s="13"/>
      <c r="J259" s="297"/>
      <c r="K259" s="298"/>
      <c r="L259" s="298"/>
      <c r="M259" s="344"/>
      <c r="N259" s="345"/>
      <c r="O259" s="345"/>
      <c r="P259" s="345"/>
      <c r="Q259" s="345"/>
      <c r="R259" s="345"/>
      <c r="S259" s="345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</row>
    <row r="260" spans="1:71" s="74" customFormat="1" ht="13.5" customHeight="1">
      <c r="A260" s="100"/>
      <c r="B260" s="107"/>
      <c r="C260" s="342">
        <v>6410</v>
      </c>
      <c r="D260" s="109" t="s">
        <v>358</v>
      </c>
      <c r="E260" s="343"/>
      <c r="F260" s="343"/>
      <c r="G260" s="119"/>
      <c r="H260" s="119"/>
      <c r="I260" s="13"/>
      <c r="J260" s="297"/>
      <c r="K260" s="298"/>
      <c r="L260" s="298"/>
      <c r="M260" s="344"/>
      <c r="N260" s="345"/>
      <c r="O260" s="345"/>
      <c r="P260" s="345"/>
      <c r="Q260" s="345"/>
      <c r="R260" s="345"/>
      <c r="S260" s="345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</row>
    <row r="261" spans="1:71" s="74" customFormat="1" ht="13.5" customHeight="1">
      <c r="A261" s="100"/>
      <c r="B261" s="107"/>
      <c r="C261" s="342"/>
      <c r="D261" s="165" t="s">
        <v>359</v>
      </c>
      <c r="E261" s="343"/>
      <c r="F261" s="343"/>
      <c r="G261" s="119"/>
      <c r="H261" s="119"/>
      <c r="I261" s="13"/>
      <c r="J261" s="297"/>
      <c r="K261" s="298"/>
      <c r="L261" s="298"/>
      <c r="M261" s="344"/>
      <c r="N261" s="345"/>
      <c r="O261" s="345"/>
      <c r="P261" s="345"/>
      <c r="Q261" s="345"/>
      <c r="R261" s="345"/>
      <c r="S261" s="345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</row>
    <row r="262" spans="1:71" s="74" customFormat="1" ht="13.5" customHeight="1">
      <c r="A262" s="100"/>
      <c r="B262" s="107"/>
      <c r="C262" s="342"/>
      <c r="D262" s="165" t="s">
        <v>360</v>
      </c>
      <c r="E262" s="343">
        <v>0</v>
      </c>
      <c r="F262" s="343">
        <v>69000</v>
      </c>
      <c r="G262" s="119">
        <v>69000</v>
      </c>
      <c r="H262" s="138">
        <f>G262/F262*100</f>
        <v>100</v>
      </c>
      <c r="I262" s="13"/>
      <c r="J262" s="297"/>
      <c r="K262" s="298"/>
      <c r="L262" s="298"/>
      <c r="M262" s="344"/>
      <c r="N262" s="345"/>
      <c r="O262" s="345"/>
      <c r="P262" s="345"/>
      <c r="Q262" s="345"/>
      <c r="R262" s="345"/>
      <c r="S262" s="345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</row>
    <row r="263" spans="1:71" s="59" customFormat="1" ht="13.5" customHeight="1">
      <c r="A263" s="159"/>
      <c r="B263" s="160">
        <v>85153</v>
      </c>
      <c r="C263" s="335"/>
      <c r="D263" s="162" t="s">
        <v>114</v>
      </c>
      <c r="E263" s="163">
        <v>0</v>
      </c>
      <c r="F263" s="163">
        <f>F265</f>
        <v>2900</v>
      </c>
      <c r="G263" s="132">
        <f>G265</f>
        <v>2900</v>
      </c>
      <c r="H263" s="180">
        <f>G263/F263*100</f>
        <v>100</v>
      </c>
      <c r="I263" s="13"/>
      <c r="J263" s="297"/>
      <c r="K263" s="298"/>
      <c r="L263" s="298"/>
      <c r="M263" s="300"/>
      <c r="N263" s="300"/>
      <c r="O263" s="300"/>
      <c r="P263" s="300"/>
      <c r="Q263" s="300"/>
      <c r="R263" s="300"/>
      <c r="S263" s="30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</row>
    <row r="264" spans="1:71" s="59" customFormat="1" ht="13.5" customHeight="1">
      <c r="A264" s="159"/>
      <c r="B264" s="101"/>
      <c r="C264" s="342">
        <v>2310</v>
      </c>
      <c r="D264" s="109" t="s">
        <v>86</v>
      </c>
      <c r="E264" s="116"/>
      <c r="F264" s="116"/>
      <c r="G264" s="119"/>
      <c r="H264" s="346"/>
      <c r="I264" s="13"/>
      <c r="J264" s="297"/>
      <c r="K264" s="298"/>
      <c r="L264" s="298"/>
      <c r="M264" s="300"/>
      <c r="N264" s="300"/>
      <c r="O264" s="300"/>
      <c r="P264" s="300"/>
      <c r="Q264" s="300"/>
      <c r="R264" s="300"/>
      <c r="S264" s="30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</row>
    <row r="265" spans="1:71" s="59" customFormat="1" ht="13.5" customHeight="1">
      <c r="A265" s="159"/>
      <c r="B265" s="166"/>
      <c r="C265" s="342"/>
      <c r="D265" s="109" t="s">
        <v>90</v>
      </c>
      <c r="E265" s="116">
        <v>0</v>
      </c>
      <c r="F265" s="116">
        <v>2900</v>
      </c>
      <c r="G265" s="119">
        <v>2900</v>
      </c>
      <c r="H265" s="346">
        <f>G265/F265*100</f>
        <v>100</v>
      </c>
      <c r="I265" s="13"/>
      <c r="J265" s="297"/>
      <c r="K265" s="298"/>
      <c r="L265" s="298"/>
      <c r="M265" s="300"/>
      <c r="N265" s="300"/>
      <c r="O265" s="300"/>
      <c r="P265" s="300"/>
      <c r="Q265" s="300"/>
      <c r="R265" s="300"/>
      <c r="S265" s="30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</row>
    <row r="266" spans="1:71" s="59" customFormat="1" ht="13.5" customHeight="1">
      <c r="A266" s="159"/>
      <c r="B266" s="160">
        <v>85154</v>
      </c>
      <c r="C266" s="335"/>
      <c r="D266" s="162" t="s">
        <v>105</v>
      </c>
      <c r="E266" s="163">
        <v>0</v>
      </c>
      <c r="F266" s="163">
        <f>F268</f>
        <v>2600</v>
      </c>
      <c r="G266" s="132">
        <f>G268</f>
        <v>2600</v>
      </c>
      <c r="H266" s="180">
        <f>G266/F266*100</f>
        <v>100</v>
      </c>
      <c r="I266" s="13"/>
      <c r="J266" s="297"/>
      <c r="K266" s="298"/>
      <c r="L266" s="298"/>
      <c r="M266" s="300"/>
      <c r="N266" s="300"/>
      <c r="O266" s="300"/>
      <c r="P266" s="300"/>
      <c r="Q266" s="300"/>
      <c r="R266" s="300"/>
      <c r="S266" s="30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</row>
    <row r="267" spans="1:71" s="59" customFormat="1" ht="13.5" customHeight="1">
      <c r="A267" s="159"/>
      <c r="B267" s="101"/>
      <c r="C267" s="342">
        <v>2310</v>
      </c>
      <c r="D267" s="109" t="s">
        <v>86</v>
      </c>
      <c r="E267" s="116"/>
      <c r="F267" s="116"/>
      <c r="G267" s="119"/>
      <c r="H267" s="119"/>
      <c r="I267" s="13"/>
      <c r="J267" s="297"/>
      <c r="K267" s="298"/>
      <c r="L267" s="298"/>
      <c r="M267" s="300"/>
      <c r="N267" s="300"/>
      <c r="O267" s="300"/>
      <c r="P267" s="300"/>
      <c r="Q267" s="300"/>
      <c r="R267" s="300"/>
      <c r="S267" s="30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</row>
    <row r="268" spans="1:71" s="59" customFormat="1" ht="13.5" customHeight="1">
      <c r="A268" s="159"/>
      <c r="B268" s="166"/>
      <c r="C268" s="342"/>
      <c r="D268" s="109" t="s">
        <v>90</v>
      </c>
      <c r="E268" s="116">
        <v>0</v>
      </c>
      <c r="F268" s="116">
        <v>2600</v>
      </c>
      <c r="G268" s="119">
        <v>2600</v>
      </c>
      <c r="H268" s="119">
        <f>G268/F268*100</f>
        <v>100</v>
      </c>
      <c r="I268" s="13"/>
      <c r="J268" s="297"/>
      <c r="K268" s="298"/>
      <c r="L268" s="298"/>
      <c r="M268" s="300"/>
      <c r="N268" s="300"/>
      <c r="O268" s="300"/>
      <c r="P268" s="300"/>
      <c r="Q268" s="300"/>
      <c r="R268" s="300"/>
      <c r="S268" s="30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</row>
    <row r="269" spans="1:71" s="59" customFormat="1" ht="13.5" customHeight="1">
      <c r="A269" s="157"/>
      <c r="B269" s="170">
        <v>85156</v>
      </c>
      <c r="C269" s="179"/>
      <c r="D269" s="129" t="s">
        <v>239</v>
      </c>
      <c r="E269" s="318"/>
      <c r="F269" s="318"/>
      <c r="G269" s="131"/>
      <c r="H269" s="131"/>
      <c r="I269" s="13"/>
      <c r="J269" s="297"/>
      <c r="K269" s="298"/>
      <c r="L269" s="298"/>
      <c r="M269" s="299"/>
      <c r="N269" s="300"/>
      <c r="O269" s="300"/>
      <c r="P269" s="300"/>
      <c r="Q269" s="300"/>
      <c r="R269" s="300"/>
      <c r="S269" s="30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</row>
    <row r="270" spans="1:71" s="59" customFormat="1" ht="13.5" customHeight="1">
      <c r="A270" s="157"/>
      <c r="B270" s="228"/>
      <c r="C270" s="179"/>
      <c r="D270" s="129" t="s">
        <v>238</v>
      </c>
      <c r="E270" s="318"/>
      <c r="F270" s="318"/>
      <c r="G270" s="131"/>
      <c r="H270" s="131"/>
      <c r="I270" s="199"/>
      <c r="J270" s="319"/>
      <c r="K270" s="320"/>
      <c r="L270" s="320"/>
      <c r="M270" s="299"/>
      <c r="N270" s="300"/>
      <c r="O270" s="300"/>
      <c r="P270" s="300"/>
      <c r="Q270" s="300"/>
      <c r="R270" s="300"/>
      <c r="S270" s="30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</row>
    <row r="271" spans="1:71" s="59" customFormat="1" ht="13.5" customHeight="1">
      <c r="A271" s="157"/>
      <c r="B271" s="228"/>
      <c r="C271" s="179"/>
      <c r="D271" s="129" t="s">
        <v>237</v>
      </c>
      <c r="E271" s="318">
        <f>E274</f>
        <v>1245000</v>
      </c>
      <c r="F271" s="318">
        <f>F274</f>
        <v>1245000</v>
      </c>
      <c r="G271" s="131">
        <f>G274</f>
        <v>572999</v>
      </c>
      <c r="H271" s="131">
        <f>G271/F271*100</f>
        <v>46.024016064257026</v>
      </c>
      <c r="I271" s="199"/>
      <c r="J271" s="319"/>
      <c r="K271" s="320"/>
      <c r="L271" s="320"/>
      <c r="M271" s="299"/>
      <c r="N271" s="300"/>
      <c r="O271" s="300"/>
      <c r="P271" s="300"/>
      <c r="Q271" s="300"/>
      <c r="R271" s="300"/>
      <c r="S271" s="30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</row>
    <row r="272" spans="1:71" s="59" customFormat="1" ht="13.5" customHeight="1">
      <c r="A272" s="134"/>
      <c r="B272" s="172"/>
      <c r="C272" s="202">
        <v>2110</v>
      </c>
      <c r="D272" s="109" t="s">
        <v>4</v>
      </c>
      <c r="E272" s="321"/>
      <c r="F272" s="321"/>
      <c r="G272" s="138"/>
      <c r="H272" s="138"/>
      <c r="I272" s="13"/>
      <c r="J272" s="297"/>
      <c r="K272" s="298"/>
      <c r="L272" s="298"/>
      <c r="M272" s="299"/>
      <c r="N272" s="300"/>
      <c r="O272" s="300"/>
      <c r="P272" s="300"/>
      <c r="Q272" s="300"/>
      <c r="R272" s="300"/>
      <c r="S272" s="30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</row>
    <row r="273" spans="1:71" s="59" customFormat="1" ht="13.5" customHeight="1">
      <c r="A273" s="134"/>
      <c r="B273" s="172"/>
      <c r="C273" s="202"/>
      <c r="D273" s="109" t="s">
        <v>213</v>
      </c>
      <c r="E273" s="321"/>
      <c r="F273" s="321"/>
      <c r="G273" s="138"/>
      <c r="H273" s="138"/>
      <c r="I273" s="13"/>
      <c r="J273" s="297"/>
      <c r="K273" s="298"/>
      <c r="L273" s="298"/>
      <c r="M273" s="299"/>
      <c r="N273" s="300"/>
      <c r="O273" s="300"/>
      <c r="P273" s="300"/>
      <c r="Q273" s="300"/>
      <c r="R273" s="300"/>
      <c r="S273" s="30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</row>
    <row r="274" spans="1:71" s="59" customFormat="1" ht="13.5" customHeight="1">
      <c r="A274" s="134"/>
      <c r="B274" s="178"/>
      <c r="C274" s="202"/>
      <c r="D274" s="109" t="s">
        <v>212</v>
      </c>
      <c r="E274" s="321">
        <v>1245000</v>
      </c>
      <c r="F274" s="321">
        <v>1245000</v>
      </c>
      <c r="G274" s="138">
        <v>572999</v>
      </c>
      <c r="H274" s="138">
        <f>G274/F274*100</f>
        <v>46.024016064257026</v>
      </c>
      <c r="I274" s="13"/>
      <c r="J274" s="297"/>
      <c r="K274" s="298"/>
      <c r="L274" s="298"/>
      <c r="M274" s="299"/>
      <c r="N274" s="300"/>
      <c r="O274" s="300"/>
      <c r="P274" s="300"/>
      <c r="Q274" s="300"/>
      <c r="R274" s="300"/>
      <c r="S274" s="30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</row>
    <row r="275" spans="1:71" s="72" customFormat="1" ht="13.5" customHeight="1">
      <c r="A275" s="159"/>
      <c r="B275" s="101">
        <v>85195</v>
      </c>
      <c r="C275" s="335"/>
      <c r="D275" s="162" t="s">
        <v>115</v>
      </c>
      <c r="E275" s="336">
        <v>0</v>
      </c>
      <c r="F275" s="336">
        <v>400</v>
      </c>
      <c r="G275" s="132">
        <v>400</v>
      </c>
      <c r="H275" s="337">
        <f>G275/F275*100</f>
        <v>100</v>
      </c>
      <c r="I275" s="104"/>
      <c r="J275" s="338"/>
      <c r="K275" s="339"/>
      <c r="L275" s="339"/>
      <c r="M275" s="340"/>
      <c r="N275" s="341"/>
      <c r="O275" s="341"/>
      <c r="P275" s="341"/>
      <c r="Q275" s="341"/>
      <c r="R275" s="341"/>
      <c r="S275" s="34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</row>
    <row r="276" spans="1:71" s="74" customFormat="1" ht="13.5" customHeight="1">
      <c r="A276" s="100"/>
      <c r="B276" s="107"/>
      <c r="C276" s="342">
        <v>2110</v>
      </c>
      <c r="D276" s="109" t="s">
        <v>4</v>
      </c>
      <c r="E276" s="343"/>
      <c r="F276" s="343"/>
      <c r="G276" s="119"/>
      <c r="H276" s="119"/>
      <c r="I276" s="13"/>
      <c r="J276" s="297"/>
      <c r="K276" s="298"/>
      <c r="L276" s="298"/>
      <c r="M276" s="344"/>
      <c r="N276" s="345"/>
      <c r="O276" s="345"/>
      <c r="P276" s="345"/>
      <c r="Q276" s="345"/>
      <c r="R276" s="345"/>
      <c r="S276" s="345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</row>
    <row r="277" spans="1:71" s="74" customFormat="1" ht="13.5" customHeight="1">
      <c r="A277" s="100"/>
      <c r="B277" s="107"/>
      <c r="C277" s="342"/>
      <c r="D277" s="109" t="s">
        <v>213</v>
      </c>
      <c r="E277" s="343"/>
      <c r="F277" s="343"/>
      <c r="G277" s="119"/>
      <c r="H277" s="119"/>
      <c r="I277" s="13"/>
      <c r="J277" s="297"/>
      <c r="K277" s="298"/>
      <c r="L277" s="298"/>
      <c r="M277" s="344"/>
      <c r="N277" s="345"/>
      <c r="O277" s="345"/>
      <c r="P277" s="345"/>
      <c r="Q277" s="345"/>
      <c r="R277" s="345"/>
      <c r="S277" s="345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</row>
    <row r="278" spans="1:71" s="74" customFormat="1" ht="13.5" customHeight="1">
      <c r="A278" s="114"/>
      <c r="B278" s="107"/>
      <c r="C278" s="342"/>
      <c r="D278" s="109" t="s">
        <v>212</v>
      </c>
      <c r="E278" s="343">
        <v>0</v>
      </c>
      <c r="F278" s="343">
        <v>400</v>
      </c>
      <c r="G278" s="119">
        <v>400</v>
      </c>
      <c r="H278" s="138">
        <f>G278/F278*100</f>
        <v>100</v>
      </c>
      <c r="I278" s="13"/>
      <c r="J278" s="297"/>
      <c r="K278" s="298"/>
      <c r="L278" s="298"/>
      <c r="M278" s="344"/>
      <c r="N278" s="345"/>
      <c r="O278" s="345"/>
      <c r="P278" s="345"/>
      <c r="Q278" s="345"/>
      <c r="R278" s="345"/>
      <c r="S278" s="345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</row>
    <row r="279" spans="1:71" s="80" customFormat="1" ht="13.5" customHeight="1">
      <c r="A279" s="887">
        <v>852</v>
      </c>
      <c r="B279" s="887"/>
      <c r="C279" s="887"/>
      <c r="D279" s="887" t="s">
        <v>89</v>
      </c>
      <c r="E279" s="886">
        <f>+E281+E290</f>
        <v>8652083</v>
      </c>
      <c r="F279" s="886">
        <f>F281+F290</f>
        <v>8872271</v>
      </c>
      <c r="G279" s="883">
        <f>G281+G290</f>
        <v>4518727.13</v>
      </c>
      <c r="H279" s="883">
        <f>G279/F279*100</f>
        <v>50.9308961595064</v>
      </c>
      <c r="I279" s="315"/>
      <c r="J279" s="316"/>
      <c r="K279" s="317"/>
      <c r="L279" s="317"/>
      <c r="M279" s="312"/>
      <c r="N279" s="313"/>
      <c r="O279" s="313"/>
      <c r="P279" s="313"/>
      <c r="Q279" s="313"/>
      <c r="R279" s="313"/>
      <c r="S279" s="313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</row>
    <row r="280" spans="1:71" s="80" customFormat="1" ht="13.5" customHeight="1">
      <c r="A280" s="885"/>
      <c r="B280" s="885"/>
      <c r="C280" s="885"/>
      <c r="D280" s="885"/>
      <c r="E280" s="885"/>
      <c r="F280" s="885"/>
      <c r="G280" s="885"/>
      <c r="H280" s="885"/>
      <c r="I280" s="315"/>
      <c r="J280" s="316"/>
      <c r="K280" s="317"/>
      <c r="L280" s="317"/>
      <c r="M280" s="312"/>
      <c r="N280" s="313"/>
      <c r="O280" s="313"/>
      <c r="P280" s="313"/>
      <c r="Q280" s="313"/>
      <c r="R280" s="313"/>
      <c r="S280" s="313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</row>
    <row r="281" spans="1:71" s="64" customFormat="1" ht="13.5" customHeight="1">
      <c r="A281" s="157"/>
      <c r="B281" s="228">
        <v>85202</v>
      </c>
      <c r="C281" s="128"/>
      <c r="D281" s="129" t="s">
        <v>40</v>
      </c>
      <c r="E281" s="130">
        <f>E283+E284+E287</f>
        <v>8652083</v>
      </c>
      <c r="F281" s="130">
        <f>F283+F284+F287</f>
        <v>8866349</v>
      </c>
      <c r="G281" s="131">
        <f>G283+G284+G287</f>
        <v>4512805.13</v>
      </c>
      <c r="H281" s="132">
        <f>G281/F281*100</f>
        <v>50.898121989107345</v>
      </c>
      <c r="I281" s="199"/>
      <c r="J281" s="200"/>
      <c r="K281" s="201"/>
      <c r="L281" s="201"/>
      <c r="M281" s="5"/>
      <c r="N281" s="6"/>
      <c r="O281" s="6"/>
      <c r="P281" s="6"/>
      <c r="Q281" s="6"/>
      <c r="R281" s="6"/>
      <c r="S281" s="6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</row>
    <row r="282" spans="1:71" s="64" customFormat="1" ht="13.5" customHeight="1">
      <c r="A282" s="134"/>
      <c r="B282" s="172"/>
      <c r="C282" s="177">
        <v>2130</v>
      </c>
      <c r="D282" s="109" t="s">
        <v>37</v>
      </c>
      <c r="E282" s="137"/>
      <c r="F282" s="137"/>
      <c r="G282" s="138"/>
      <c r="H282" s="181"/>
      <c r="I282" s="13"/>
      <c r="J282" s="3"/>
      <c r="K282" s="7"/>
      <c r="L282" s="7"/>
      <c r="M282" s="5"/>
      <c r="N282" s="6"/>
      <c r="O282" s="6"/>
      <c r="P282" s="6"/>
      <c r="Q282" s="6"/>
      <c r="R282" s="6"/>
      <c r="S282" s="6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</row>
    <row r="283" spans="1:71" s="64" customFormat="1" ht="13.5" customHeight="1">
      <c r="A283" s="134"/>
      <c r="B283" s="172"/>
      <c r="C283" s="177"/>
      <c r="D283" s="109" t="s">
        <v>38</v>
      </c>
      <c r="E283" s="137">
        <v>2320263</v>
      </c>
      <c r="F283" s="137">
        <v>2433529</v>
      </c>
      <c r="G283" s="138">
        <v>1290264</v>
      </c>
      <c r="H283" s="119">
        <f>G283/F283*100</f>
        <v>53.02028453328479</v>
      </c>
      <c r="I283" s="13"/>
      <c r="J283" s="3"/>
      <c r="K283" s="7"/>
      <c r="L283" s="7"/>
      <c r="M283" s="5"/>
      <c r="N283" s="6"/>
      <c r="O283" s="6"/>
      <c r="P283" s="6"/>
      <c r="Q283" s="6"/>
      <c r="R283" s="6"/>
      <c r="S283" s="6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</row>
    <row r="284" spans="1:71" s="64" customFormat="1" ht="13.5" customHeight="1">
      <c r="A284" s="347"/>
      <c r="B284" s="348"/>
      <c r="C284" s="176"/>
      <c r="D284" s="167" t="s">
        <v>41</v>
      </c>
      <c r="E284" s="174">
        <f>E285</f>
        <v>3271820</v>
      </c>
      <c r="F284" s="174">
        <f>F285+F286</f>
        <v>3271820</v>
      </c>
      <c r="G284" s="175">
        <f>G285+G286</f>
        <v>1621121.55</v>
      </c>
      <c r="H284" s="349">
        <f>G284/F284*100</f>
        <v>49.54800539149464</v>
      </c>
      <c r="I284" s="13"/>
      <c r="J284" s="3"/>
      <c r="K284" s="7"/>
      <c r="L284" s="7"/>
      <c r="M284" s="5"/>
      <c r="N284" s="6"/>
      <c r="O284" s="6"/>
      <c r="P284" s="6"/>
      <c r="Q284" s="6"/>
      <c r="R284" s="6"/>
      <c r="S284" s="6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</row>
    <row r="285" spans="1:71" s="64" customFormat="1" ht="13.5" customHeight="1">
      <c r="A285" s="134"/>
      <c r="B285" s="172"/>
      <c r="C285" s="135" t="s">
        <v>32</v>
      </c>
      <c r="D285" s="109" t="s">
        <v>33</v>
      </c>
      <c r="E285" s="137">
        <v>3271820</v>
      </c>
      <c r="F285" s="137">
        <v>3271820</v>
      </c>
      <c r="G285" s="138">
        <v>1621041.93</v>
      </c>
      <c r="H285" s="119">
        <f>G285/F285*100</f>
        <v>49.54557188353883</v>
      </c>
      <c r="I285" s="13"/>
      <c r="J285" s="3"/>
      <c r="K285" s="7"/>
      <c r="L285" s="7"/>
      <c r="M285" s="5"/>
      <c r="N285" s="6"/>
      <c r="O285" s="6"/>
      <c r="P285" s="6"/>
      <c r="Q285" s="6"/>
      <c r="R285" s="6"/>
      <c r="S285" s="6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</row>
    <row r="286" spans="1:71" s="64" customFormat="1" ht="13.5" customHeight="1">
      <c r="A286" s="134"/>
      <c r="B286" s="172"/>
      <c r="C286" s="135" t="s">
        <v>18</v>
      </c>
      <c r="D286" s="109" t="s">
        <v>100</v>
      </c>
      <c r="E286" s="137">
        <v>0</v>
      </c>
      <c r="F286" s="137"/>
      <c r="G286" s="138">
        <v>79.62</v>
      </c>
      <c r="H286" s="119">
        <v>0</v>
      </c>
      <c r="I286" s="13"/>
      <c r="J286" s="3"/>
      <c r="K286" s="7"/>
      <c r="L286" s="7"/>
      <c r="M286" s="5"/>
      <c r="N286" s="6"/>
      <c r="O286" s="6"/>
      <c r="P286" s="6"/>
      <c r="Q286" s="6"/>
      <c r="R286" s="6"/>
      <c r="S286" s="6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</row>
    <row r="287" spans="1:71" s="64" customFormat="1" ht="13.5" customHeight="1">
      <c r="A287" s="347"/>
      <c r="B287" s="348"/>
      <c r="C287" s="176"/>
      <c r="D287" s="167" t="s">
        <v>42</v>
      </c>
      <c r="E287" s="174">
        <f>E288</f>
        <v>3060000</v>
      </c>
      <c r="F287" s="174">
        <f>F288+F289</f>
        <v>3161000</v>
      </c>
      <c r="G287" s="175">
        <f>G288+G289</f>
        <v>1601419.58</v>
      </c>
      <c r="H287" s="169">
        <f>G287/F287*100</f>
        <v>50.66180259411579</v>
      </c>
      <c r="I287" s="13"/>
      <c r="J287" s="3"/>
      <c r="K287" s="7"/>
      <c r="L287" s="7"/>
      <c r="M287" s="5"/>
      <c r="N287" s="6"/>
      <c r="O287" s="6"/>
      <c r="P287" s="6"/>
      <c r="Q287" s="6"/>
      <c r="R287" s="6"/>
      <c r="S287" s="6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</row>
    <row r="288" spans="1:71" s="64" customFormat="1" ht="13.5" customHeight="1">
      <c r="A288" s="134"/>
      <c r="B288" s="172"/>
      <c r="C288" s="135" t="s">
        <v>32</v>
      </c>
      <c r="D288" s="109" t="s">
        <v>33</v>
      </c>
      <c r="E288" s="137">
        <v>3060000</v>
      </c>
      <c r="F288" s="321">
        <v>3140000</v>
      </c>
      <c r="G288" s="350">
        <v>1580419.58</v>
      </c>
      <c r="H288" s="119">
        <f>G288/F288*100</f>
        <v>50.33183375796179</v>
      </c>
      <c r="I288" s="13"/>
      <c r="J288" s="3"/>
      <c r="K288" s="7"/>
      <c r="L288" s="7"/>
      <c r="M288" s="5"/>
      <c r="N288" s="6"/>
      <c r="O288" s="6"/>
      <c r="P288" s="6"/>
      <c r="Q288" s="6"/>
      <c r="R288" s="6"/>
      <c r="S288" s="6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</row>
    <row r="289" spans="1:71" s="64" customFormat="1" ht="13.5" customHeight="1">
      <c r="A289" s="92"/>
      <c r="B289" s="351"/>
      <c r="C289" s="135" t="s">
        <v>321</v>
      </c>
      <c r="D289" s="352" t="s">
        <v>357</v>
      </c>
      <c r="E289" s="353">
        <v>0</v>
      </c>
      <c r="F289" s="354">
        <v>21000</v>
      </c>
      <c r="G289" s="355">
        <v>21000</v>
      </c>
      <c r="H289" s="119">
        <f>G289/F289*100</f>
        <v>100</v>
      </c>
      <c r="I289" s="13"/>
      <c r="J289" s="3"/>
      <c r="K289" s="7"/>
      <c r="L289" s="7"/>
      <c r="M289" s="5"/>
      <c r="N289" s="6"/>
      <c r="O289" s="6"/>
      <c r="P289" s="6"/>
      <c r="Q289" s="6"/>
      <c r="R289" s="6"/>
      <c r="S289" s="6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</row>
    <row r="290" spans="1:71" s="64" customFormat="1" ht="13.5" customHeight="1">
      <c r="A290" s="92"/>
      <c r="B290" s="356">
        <v>85205</v>
      </c>
      <c r="C290" s="171"/>
      <c r="D290" s="129" t="s">
        <v>152</v>
      </c>
      <c r="E290" s="130">
        <f>E293</f>
        <v>0</v>
      </c>
      <c r="F290" s="336">
        <f>F293</f>
        <v>5922</v>
      </c>
      <c r="G290" s="132">
        <f>G293</f>
        <v>5922</v>
      </c>
      <c r="H290" s="180">
        <f>G290/F290*100</f>
        <v>100</v>
      </c>
      <c r="I290" s="13"/>
      <c r="J290" s="3"/>
      <c r="K290" s="7"/>
      <c r="L290" s="7"/>
      <c r="M290" s="5"/>
      <c r="N290" s="6"/>
      <c r="O290" s="6"/>
      <c r="P290" s="6"/>
      <c r="Q290" s="6"/>
      <c r="R290" s="6"/>
      <c r="S290" s="6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</row>
    <row r="291" spans="1:71" s="64" customFormat="1" ht="13.5" customHeight="1">
      <c r="A291" s="92"/>
      <c r="B291" s="357"/>
      <c r="C291" s="177">
        <v>2110</v>
      </c>
      <c r="D291" s="109" t="s">
        <v>4</v>
      </c>
      <c r="E291" s="137"/>
      <c r="F291" s="336"/>
      <c r="G291" s="132"/>
      <c r="H291" s="119"/>
      <c r="I291" s="13"/>
      <c r="J291" s="3"/>
      <c r="K291" s="7"/>
      <c r="L291" s="7"/>
      <c r="M291" s="5"/>
      <c r="N291" s="6"/>
      <c r="O291" s="6"/>
      <c r="P291" s="6"/>
      <c r="Q291" s="6"/>
      <c r="R291" s="6"/>
      <c r="S291" s="6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</row>
    <row r="292" spans="1:71" s="64" customFormat="1" ht="13.5" customHeight="1">
      <c r="A292" s="92"/>
      <c r="B292" s="357"/>
      <c r="C292" s="177"/>
      <c r="D292" s="109" t="s">
        <v>213</v>
      </c>
      <c r="E292" s="137"/>
      <c r="F292" s="336"/>
      <c r="G292" s="132"/>
      <c r="H292" s="119"/>
      <c r="I292" s="13"/>
      <c r="J292" s="3"/>
      <c r="K292" s="7"/>
      <c r="L292" s="7"/>
      <c r="M292" s="5"/>
      <c r="N292" s="6"/>
      <c r="O292" s="6"/>
      <c r="P292" s="6"/>
      <c r="Q292" s="6"/>
      <c r="R292" s="6"/>
      <c r="S292" s="6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</row>
    <row r="293" spans="1:71" s="64" customFormat="1" ht="13.5" customHeight="1">
      <c r="A293" s="88"/>
      <c r="B293" s="357"/>
      <c r="C293" s="177"/>
      <c r="D293" s="109" t="s">
        <v>212</v>
      </c>
      <c r="E293" s="137">
        <v>0</v>
      </c>
      <c r="F293" s="343">
        <v>5922</v>
      </c>
      <c r="G293" s="119">
        <v>5922</v>
      </c>
      <c r="H293" s="119">
        <f>G293/F293*100</f>
        <v>100</v>
      </c>
      <c r="I293" s="13"/>
      <c r="J293" s="3"/>
      <c r="K293" s="7"/>
      <c r="L293" s="7"/>
      <c r="M293" s="5"/>
      <c r="N293" s="6"/>
      <c r="O293" s="6"/>
      <c r="P293" s="6"/>
      <c r="Q293" s="6"/>
      <c r="R293" s="6"/>
      <c r="S293" s="6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</row>
    <row r="294" spans="1:71" s="64" customFormat="1" ht="13.5" customHeight="1">
      <c r="A294" s="218">
        <v>853</v>
      </c>
      <c r="B294" s="218"/>
      <c r="C294" s="329"/>
      <c r="D294" s="193" t="s">
        <v>43</v>
      </c>
      <c r="E294" s="98">
        <f>E296+E308+E317</f>
        <v>420000</v>
      </c>
      <c r="F294" s="98">
        <f>F296+F308+F317</f>
        <v>637332</v>
      </c>
      <c r="G294" s="99">
        <f>G296+G308+G317</f>
        <v>558458.23</v>
      </c>
      <c r="H294" s="99">
        <f>G294/F294*100</f>
        <v>87.62438258239034</v>
      </c>
      <c r="I294" s="104"/>
      <c r="J294" s="358"/>
      <c r="K294" s="195"/>
      <c r="L294" s="195"/>
      <c r="M294" s="359"/>
      <c r="N294" s="6"/>
      <c r="O294" s="6"/>
      <c r="P294" s="6"/>
      <c r="Q294" s="6"/>
      <c r="R294" s="6"/>
      <c r="S294" s="6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</row>
    <row r="295" spans="1:71" s="64" customFormat="1" ht="13.5" customHeight="1">
      <c r="A295" s="246"/>
      <c r="B295" s="246"/>
      <c r="C295" s="329"/>
      <c r="D295" s="360" t="s">
        <v>138</v>
      </c>
      <c r="E295" s="210">
        <v>0</v>
      </c>
      <c r="F295" s="210">
        <v>0</v>
      </c>
      <c r="G295" s="211">
        <f>G312</f>
        <v>8633</v>
      </c>
      <c r="H295" s="211">
        <v>0</v>
      </c>
      <c r="I295" s="104"/>
      <c r="J295" s="358"/>
      <c r="K295" s="195"/>
      <c r="L295" s="195"/>
      <c r="M295" s="359"/>
      <c r="N295" s="6"/>
      <c r="O295" s="6"/>
      <c r="P295" s="6"/>
      <c r="Q295" s="6"/>
      <c r="R295" s="6"/>
      <c r="S295" s="6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</row>
    <row r="296" spans="1:71" s="64" customFormat="1" ht="13.5" customHeight="1">
      <c r="A296" s="153"/>
      <c r="B296" s="170">
        <v>85321</v>
      </c>
      <c r="C296" s="128"/>
      <c r="D296" s="129" t="s">
        <v>44</v>
      </c>
      <c r="E296" s="130">
        <f>E299</f>
        <v>120000</v>
      </c>
      <c r="F296" s="130">
        <f>F299</f>
        <v>255742</v>
      </c>
      <c r="G296" s="131">
        <f>G299+G307</f>
        <v>194284.65</v>
      </c>
      <c r="H296" s="132">
        <f>G296/F296*100</f>
        <v>75.96900391801111</v>
      </c>
      <c r="I296" s="199"/>
      <c r="J296" s="200"/>
      <c r="K296" s="201"/>
      <c r="L296" s="201"/>
      <c r="M296" s="359"/>
      <c r="N296" s="6"/>
      <c r="O296" s="6"/>
      <c r="P296" s="6"/>
      <c r="Q296" s="6"/>
      <c r="R296" s="6"/>
      <c r="S296" s="6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</row>
    <row r="297" spans="1:71" s="64" customFormat="1" ht="13.5" customHeight="1">
      <c r="A297" s="134"/>
      <c r="B297" s="172"/>
      <c r="C297" s="177">
        <v>2110</v>
      </c>
      <c r="D297" s="109" t="s">
        <v>4</v>
      </c>
      <c r="E297" s="137"/>
      <c r="F297" s="137"/>
      <c r="G297" s="138"/>
      <c r="H297" s="119"/>
      <c r="I297" s="13"/>
      <c r="J297" s="3"/>
      <c r="K297" s="7"/>
      <c r="L297" s="7"/>
      <c r="M297" s="359"/>
      <c r="N297" s="6"/>
      <c r="O297" s="6"/>
      <c r="P297" s="6"/>
      <c r="Q297" s="6"/>
      <c r="R297" s="6"/>
      <c r="S297" s="6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</row>
    <row r="298" spans="1:71" s="64" customFormat="1" ht="13.5" customHeight="1">
      <c r="A298" s="134"/>
      <c r="B298" s="172"/>
      <c r="C298" s="177"/>
      <c r="D298" s="109" t="s">
        <v>213</v>
      </c>
      <c r="E298" s="137"/>
      <c r="F298" s="137"/>
      <c r="G298" s="138"/>
      <c r="H298" s="119"/>
      <c r="I298" s="13"/>
      <c r="J298" s="3"/>
      <c r="K298" s="7"/>
      <c r="L298" s="7"/>
      <c r="M298" s="359"/>
      <c r="N298" s="6"/>
      <c r="O298" s="6"/>
      <c r="P298" s="6"/>
      <c r="Q298" s="6"/>
      <c r="R298" s="6"/>
      <c r="S298" s="6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</row>
    <row r="299" spans="1:71" s="64" customFormat="1" ht="13.5" customHeight="1">
      <c r="A299" s="158"/>
      <c r="B299" s="178"/>
      <c r="C299" s="177"/>
      <c r="D299" s="109" t="s">
        <v>212</v>
      </c>
      <c r="E299" s="137">
        <v>120000</v>
      </c>
      <c r="F299" s="137">
        <v>255742</v>
      </c>
      <c r="G299" s="138">
        <v>194192.25</v>
      </c>
      <c r="H299" s="119">
        <f>G299/F299*100</f>
        <v>75.9328737555818</v>
      </c>
      <c r="I299" s="13"/>
      <c r="J299" s="3"/>
      <c r="K299" s="7"/>
      <c r="L299" s="7"/>
      <c r="M299" s="5"/>
      <c r="N299" s="6"/>
      <c r="O299" s="6"/>
      <c r="P299" s="6"/>
      <c r="Q299" s="6"/>
      <c r="R299" s="6"/>
      <c r="S299" s="6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</row>
    <row r="300" spans="1:71" s="65" customFormat="1" ht="13.5" customHeight="1">
      <c r="A300" s="188"/>
      <c r="B300" s="188"/>
      <c r="C300" s="236"/>
      <c r="D300" s="881" t="s">
        <v>440</v>
      </c>
      <c r="E300" s="238"/>
      <c r="F300" s="361"/>
      <c r="G300" s="23"/>
      <c r="H300" s="23"/>
      <c r="I300" s="13"/>
      <c r="J300" s="3"/>
      <c r="K300" s="7"/>
      <c r="L300" s="7"/>
      <c r="M300" s="5"/>
      <c r="N300" s="5"/>
      <c r="O300" s="5"/>
      <c r="P300" s="5"/>
      <c r="Q300" s="5"/>
      <c r="R300" s="5"/>
      <c r="S300" s="5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</row>
    <row r="301" spans="1:71" s="65" customFormat="1" ht="13.5" customHeight="1">
      <c r="A301" s="188"/>
      <c r="B301" s="188"/>
      <c r="C301" s="236"/>
      <c r="D301" s="236"/>
      <c r="E301" s="238"/>
      <c r="F301" s="361"/>
      <c r="G301" s="23"/>
      <c r="H301" s="23"/>
      <c r="I301" s="13"/>
      <c r="J301" s="3"/>
      <c r="K301" s="7"/>
      <c r="L301" s="7"/>
      <c r="M301" s="5"/>
      <c r="N301" s="5"/>
      <c r="O301" s="5"/>
      <c r="P301" s="5"/>
      <c r="Q301" s="5"/>
      <c r="R301" s="5"/>
      <c r="S301" s="5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</row>
    <row r="302" spans="1:71" s="64" customFormat="1" ht="13.5" customHeight="1">
      <c r="A302" s="83" t="s">
        <v>0</v>
      </c>
      <c r="B302" s="84" t="s">
        <v>1</v>
      </c>
      <c r="C302" s="83" t="s">
        <v>2</v>
      </c>
      <c r="D302" s="84" t="s">
        <v>3</v>
      </c>
      <c r="E302" s="85" t="s">
        <v>134</v>
      </c>
      <c r="F302" s="84" t="s">
        <v>135</v>
      </c>
      <c r="G302" s="86" t="s">
        <v>133</v>
      </c>
      <c r="H302" s="87" t="s">
        <v>142</v>
      </c>
      <c r="I302" s="13"/>
      <c r="J302" s="3"/>
      <c r="K302" s="7"/>
      <c r="L302" s="7"/>
      <c r="M302" s="5"/>
      <c r="N302" s="6"/>
      <c r="O302" s="6"/>
      <c r="P302" s="6"/>
      <c r="Q302" s="6"/>
      <c r="R302" s="6"/>
      <c r="S302" s="6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</row>
    <row r="303" spans="1:71" s="64" customFormat="1" ht="13.5" customHeight="1">
      <c r="A303" s="88"/>
      <c r="B303" s="89"/>
      <c r="C303" s="88"/>
      <c r="D303" s="90"/>
      <c r="E303" s="88" t="s">
        <v>123</v>
      </c>
      <c r="F303" s="89" t="s">
        <v>136</v>
      </c>
      <c r="G303" s="91" t="s">
        <v>345</v>
      </c>
      <c r="H303" s="92" t="s">
        <v>140</v>
      </c>
      <c r="I303" s="13"/>
      <c r="J303" s="3"/>
      <c r="K303" s="7"/>
      <c r="L303" s="7"/>
      <c r="M303" s="5"/>
      <c r="N303" s="6"/>
      <c r="O303" s="6"/>
      <c r="P303" s="6"/>
      <c r="Q303" s="6"/>
      <c r="R303" s="6"/>
      <c r="S303" s="6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</row>
    <row r="304" spans="1:71" s="64" customFormat="1" ht="13.5" customHeight="1">
      <c r="A304" s="93">
        <v>1</v>
      </c>
      <c r="B304" s="93">
        <v>2</v>
      </c>
      <c r="C304" s="93">
        <v>3</v>
      </c>
      <c r="D304" s="93">
        <v>4</v>
      </c>
      <c r="E304" s="93">
        <v>5</v>
      </c>
      <c r="F304" s="93">
        <v>6</v>
      </c>
      <c r="G304" s="94">
        <v>7</v>
      </c>
      <c r="H304" s="95">
        <v>8</v>
      </c>
      <c r="I304" s="13"/>
      <c r="J304" s="3"/>
      <c r="K304" s="7"/>
      <c r="L304" s="7"/>
      <c r="M304" s="5"/>
      <c r="N304" s="6"/>
      <c r="O304" s="6"/>
      <c r="P304" s="6"/>
      <c r="Q304" s="6"/>
      <c r="R304" s="6"/>
      <c r="S304" s="6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</row>
    <row r="305" spans="1:71" s="64" customFormat="1" ht="13.5" customHeight="1">
      <c r="A305" s="134"/>
      <c r="B305" s="172"/>
      <c r="C305" s="177">
        <v>2360</v>
      </c>
      <c r="D305" s="109" t="s">
        <v>215</v>
      </c>
      <c r="E305" s="137"/>
      <c r="F305" s="137"/>
      <c r="G305" s="138"/>
      <c r="H305" s="119"/>
      <c r="I305" s="13"/>
      <c r="J305" s="3"/>
      <c r="K305" s="7"/>
      <c r="L305" s="7"/>
      <c r="M305" s="5"/>
      <c r="N305" s="6"/>
      <c r="O305" s="6"/>
      <c r="P305" s="6"/>
      <c r="Q305" s="6"/>
      <c r="R305" s="6"/>
      <c r="S305" s="6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</row>
    <row r="306" spans="1:71" s="64" customFormat="1" ht="13.5" customHeight="1">
      <c r="A306" s="134"/>
      <c r="B306" s="172"/>
      <c r="C306" s="177"/>
      <c r="D306" s="109" t="s">
        <v>214</v>
      </c>
      <c r="E306" s="137"/>
      <c r="F306" s="137"/>
      <c r="G306" s="138"/>
      <c r="H306" s="119"/>
      <c r="I306" s="13"/>
      <c r="J306" s="3"/>
      <c r="K306" s="7"/>
      <c r="L306" s="7"/>
      <c r="M306" s="5"/>
      <c r="N306" s="6"/>
      <c r="O306" s="6"/>
      <c r="P306" s="6"/>
      <c r="Q306" s="6"/>
      <c r="R306" s="6"/>
      <c r="S306" s="6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</row>
    <row r="307" spans="1:71" s="64" customFormat="1" ht="13.5" customHeight="1">
      <c r="A307" s="134"/>
      <c r="B307" s="178"/>
      <c r="C307" s="177"/>
      <c r="D307" s="109" t="s">
        <v>97</v>
      </c>
      <c r="E307" s="137">
        <v>0</v>
      </c>
      <c r="F307" s="137">
        <v>0</v>
      </c>
      <c r="G307" s="138">
        <v>92.4</v>
      </c>
      <c r="H307" s="119">
        <v>0</v>
      </c>
      <c r="I307" s="13"/>
      <c r="J307" s="3"/>
      <c r="K307" s="7"/>
      <c r="L307" s="7"/>
      <c r="M307" s="5"/>
      <c r="N307" s="6"/>
      <c r="O307" s="6"/>
      <c r="P307" s="6"/>
      <c r="Q307" s="6"/>
      <c r="R307" s="6"/>
      <c r="S307" s="6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</row>
    <row r="308" spans="1:71" s="64" customFormat="1" ht="13.5" customHeight="1">
      <c r="A308" s="136"/>
      <c r="B308" s="362">
        <v>85333</v>
      </c>
      <c r="C308" s="363"/>
      <c r="D308" s="364" t="s">
        <v>194</v>
      </c>
      <c r="E308" s="252">
        <f>E309</f>
        <v>300000</v>
      </c>
      <c r="F308" s="252">
        <f>F309</f>
        <v>375200</v>
      </c>
      <c r="G308" s="365">
        <f>G309</f>
        <v>364173.58</v>
      </c>
      <c r="H308" s="253">
        <f>G308/F308*100</f>
        <v>97.06118869936034</v>
      </c>
      <c r="I308" s="13"/>
      <c r="J308" s="3"/>
      <c r="K308" s="7"/>
      <c r="L308" s="7"/>
      <c r="M308" s="5"/>
      <c r="N308" s="6"/>
      <c r="O308" s="6"/>
      <c r="P308" s="6"/>
      <c r="Q308" s="6"/>
      <c r="R308" s="6"/>
      <c r="S308" s="6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</row>
    <row r="309" spans="1:71" s="64" customFormat="1" ht="13.5" customHeight="1">
      <c r="A309" s="136"/>
      <c r="B309" s="366"/>
      <c r="C309" s="367"/>
      <c r="D309" s="368" t="s">
        <v>195</v>
      </c>
      <c r="E309" s="369">
        <f>E316</f>
        <v>300000</v>
      </c>
      <c r="F309" s="369">
        <f>SUM(F310:F316)</f>
        <v>375200</v>
      </c>
      <c r="G309" s="370">
        <f>SUM(G310:G316)</f>
        <v>364173.58</v>
      </c>
      <c r="H309" s="371">
        <f>G309/F309*100</f>
        <v>97.06118869936034</v>
      </c>
      <c r="I309" s="13"/>
      <c r="J309" s="3"/>
      <c r="K309" s="7"/>
      <c r="L309" s="7"/>
      <c r="M309" s="5"/>
      <c r="N309" s="6"/>
      <c r="O309" s="6"/>
      <c r="P309" s="6"/>
      <c r="Q309" s="6"/>
      <c r="R309" s="6"/>
      <c r="S309" s="6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</row>
    <row r="310" spans="1:71" s="64" customFormat="1" ht="13.5" customHeight="1">
      <c r="A310" s="136"/>
      <c r="B310" s="366"/>
      <c r="C310" s="135" t="s">
        <v>338</v>
      </c>
      <c r="D310" s="372" t="s">
        <v>340</v>
      </c>
      <c r="E310" s="254"/>
      <c r="F310" s="254">
        <v>0</v>
      </c>
      <c r="G310" s="259">
        <v>4185</v>
      </c>
      <c r="H310" s="255">
        <v>0</v>
      </c>
      <c r="I310" s="13"/>
      <c r="J310" s="3"/>
      <c r="K310" s="7"/>
      <c r="L310" s="7"/>
      <c r="M310" s="5"/>
      <c r="N310" s="6"/>
      <c r="O310" s="6"/>
      <c r="P310" s="6"/>
      <c r="Q310" s="6"/>
      <c r="R310" s="6"/>
      <c r="S310" s="6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</row>
    <row r="311" spans="1:71" s="64" customFormat="1" ht="13.5" customHeight="1">
      <c r="A311" s="136"/>
      <c r="B311" s="366"/>
      <c r="C311" s="135" t="s">
        <v>16</v>
      </c>
      <c r="D311" s="109" t="s">
        <v>34</v>
      </c>
      <c r="E311" s="254"/>
      <c r="F311" s="254">
        <v>0</v>
      </c>
      <c r="G311" s="259">
        <v>2370</v>
      </c>
      <c r="H311" s="255">
        <v>0</v>
      </c>
      <c r="I311" s="13"/>
      <c r="J311" s="3"/>
      <c r="K311" s="7"/>
      <c r="L311" s="7"/>
      <c r="M311" s="5"/>
      <c r="N311" s="6"/>
      <c r="O311" s="6"/>
      <c r="P311" s="6"/>
      <c r="Q311" s="6"/>
      <c r="R311" s="6"/>
      <c r="S311" s="6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</row>
    <row r="312" spans="1:71" s="64" customFormat="1" ht="13.5" customHeight="1">
      <c r="A312" s="134"/>
      <c r="B312" s="157"/>
      <c r="C312" s="222" t="s">
        <v>85</v>
      </c>
      <c r="D312" s="223" t="s">
        <v>87</v>
      </c>
      <c r="E312" s="224">
        <v>0</v>
      </c>
      <c r="F312" s="224">
        <v>0</v>
      </c>
      <c r="G312" s="225">
        <v>8633</v>
      </c>
      <c r="H312" s="119">
        <v>0</v>
      </c>
      <c r="I312" s="13"/>
      <c r="J312" s="3"/>
      <c r="K312" s="7"/>
      <c r="L312" s="7"/>
      <c r="M312" s="5"/>
      <c r="N312" s="6"/>
      <c r="O312" s="6"/>
      <c r="P312" s="6"/>
      <c r="Q312" s="6"/>
      <c r="R312" s="6"/>
      <c r="S312" s="6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</row>
    <row r="313" spans="1:71" s="64" customFormat="1" ht="13.5" customHeight="1">
      <c r="A313" s="136"/>
      <c r="B313" s="366"/>
      <c r="C313" s="135" t="s">
        <v>18</v>
      </c>
      <c r="D313" s="109" t="s">
        <v>100</v>
      </c>
      <c r="E313" s="254">
        <v>0</v>
      </c>
      <c r="F313" s="254">
        <v>0</v>
      </c>
      <c r="G313" s="259">
        <v>185.58</v>
      </c>
      <c r="H313" s="255">
        <v>0</v>
      </c>
      <c r="I313" s="13"/>
      <c r="J313" s="3"/>
      <c r="K313" s="7"/>
      <c r="L313" s="7"/>
      <c r="M313" s="5"/>
      <c r="N313" s="6"/>
      <c r="O313" s="6"/>
      <c r="P313" s="6"/>
      <c r="Q313" s="6"/>
      <c r="R313" s="6"/>
      <c r="S313" s="6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</row>
    <row r="314" spans="1:71" s="64" customFormat="1" ht="13.5" customHeight="1">
      <c r="A314" s="136"/>
      <c r="B314" s="366"/>
      <c r="C314" s="177">
        <v>2690</v>
      </c>
      <c r="D314" s="109" t="s">
        <v>468</v>
      </c>
      <c r="E314" s="254"/>
      <c r="F314" s="254"/>
      <c r="G314" s="259"/>
      <c r="H314" s="255"/>
      <c r="I314" s="13"/>
      <c r="J314" s="3"/>
      <c r="K314" s="7"/>
      <c r="L314" s="7"/>
      <c r="M314" s="5"/>
      <c r="N314" s="6"/>
      <c r="O314" s="6"/>
      <c r="P314" s="6"/>
      <c r="Q314" s="6"/>
      <c r="R314" s="6"/>
      <c r="S314" s="6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</row>
    <row r="315" spans="1:71" s="64" customFormat="1" ht="13.5" customHeight="1">
      <c r="A315" s="136"/>
      <c r="B315" s="366"/>
      <c r="C315" s="177"/>
      <c r="D315" s="109" t="s">
        <v>469</v>
      </c>
      <c r="E315" s="254"/>
      <c r="F315" s="254"/>
      <c r="G315" s="259"/>
      <c r="H315" s="255"/>
      <c r="I315" s="13"/>
      <c r="J315" s="3"/>
      <c r="K315" s="7"/>
      <c r="L315" s="7"/>
      <c r="M315" s="5"/>
      <c r="N315" s="6"/>
      <c r="O315" s="6"/>
      <c r="P315" s="6"/>
      <c r="Q315" s="6"/>
      <c r="R315" s="6"/>
      <c r="S315" s="6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</row>
    <row r="316" spans="1:71" s="64" customFormat="1" ht="13.5" customHeight="1">
      <c r="A316" s="136"/>
      <c r="B316" s="373"/>
      <c r="C316" s="177"/>
      <c r="D316" s="109" t="s">
        <v>470</v>
      </c>
      <c r="E316" s="254">
        <v>300000</v>
      </c>
      <c r="F316" s="254">
        <v>375200</v>
      </c>
      <c r="G316" s="259">
        <v>348800</v>
      </c>
      <c r="H316" s="255">
        <f>G316/F316*100</f>
        <v>92.96375266524521</v>
      </c>
      <c r="I316" s="13"/>
      <c r="J316" s="3"/>
      <c r="K316" s="7"/>
      <c r="L316" s="7"/>
      <c r="M316" s="5"/>
      <c r="N316" s="6"/>
      <c r="O316" s="6"/>
      <c r="P316" s="6"/>
      <c r="Q316" s="6"/>
      <c r="R316" s="6"/>
      <c r="S316" s="6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</row>
    <row r="317" spans="1:71" s="59" customFormat="1" ht="13.5" customHeight="1">
      <c r="A317" s="134"/>
      <c r="B317" s="215">
        <v>85395</v>
      </c>
      <c r="C317" s="170"/>
      <c r="D317" s="129" t="s">
        <v>115</v>
      </c>
      <c r="E317" s="318">
        <v>0</v>
      </c>
      <c r="F317" s="318">
        <f>F320</f>
        <v>6390</v>
      </c>
      <c r="G317" s="131">
        <f>G320</f>
        <v>0</v>
      </c>
      <c r="H317" s="131">
        <f>G317/F317*100</f>
        <v>0</v>
      </c>
      <c r="I317" s="13"/>
      <c r="J317" s="297"/>
      <c r="K317" s="298"/>
      <c r="L317" s="298"/>
      <c r="M317" s="344"/>
      <c r="N317" s="300"/>
      <c r="O317" s="300"/>
      <c r="P317" s="300"/>
      <c r="Q317" s="300"/>
      <c r="R317" s="300"/>
      <c r="S317" s="30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</row>
    <row r="318" spans="1:71" s="59" customFormat="1" ht="13.5" customHeight="1">
      <c r="A318" s="134"/>
      <c r="B318" s="134"/>
      <c r="C318" s="202">
        <v>2110</v>
      </c>
      <c r="D318" s="109" t="s">
        <v>4</v>
      </c>
      <c r="E318" s="321"/>
      <c r="F318" s="321"/>
      <c r="G318" s="138"/>
      <c r="H318" s="138"/>
      <c r="I318" s="13"/>
      <c r="J318" s="297"/>
      <c r="K318" s="298"/>
      <c r="L318" s="298"/>
      <c r="M318" s="344"/>
      <c r="N318" s="300"/>
      <c r="O318" s="300"/>
      <c r="P318" s="300"/>
      <c r="Q318" s="300"/>
      <c r="R318" s="300"/>
      <c r="S318" s="30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</row>
    <row r="319" spans="1:71" s="59" customFormat="1" ht="13.5" customHeight="1">
      <c r="A319" s="134"/>
      <c r="B319" s="134"/>
      <c r="C319" s="202"/>
      <c r="D319" s="109" t="s">
        <v>213</v>
      </c>
      <c r="E319" s="321"/>
      <c r="F319" s="321"/>
      <c r="G319" s="138"/>
      <c r="H319" s="138"/>
      <c r="I319" s="13"/>
      <c r="J319" s="297"/>
      <c r="K319" s="298"/>
      <c r="L319" s="298"/>
      <c r="M319" s="344"/>
      <c r="N319" s="300"/>
      <c r="O319" s="300"/>
      <c r="P319" s="300"/>
      <c r="Q319" s="300"/>
      <c r="R319" s="300"/>
      <c r="S319" s="30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</row>
    <row r="320" spans="1:71" s="59" customFormat="1" ht="13.5" customHeight="1">
      <c r="A320" s="158"/>
      <c r="B320" s="158"/>
      <c r="C320" s="202"/>
      <c r="D320" s="109" t="s">
        <v>212</v>
      </c>
      <c r="E320" s="321">
        <v>0</v>
      </c>
      <c r="F320" s="321">
        <v>6390</v>
      </c>
      <c r="G320" s="138">
        <v>0</v>
      </c>
      <c r="H320" s="138">
        <f>G320/F320*100</f>
        <v>0</v>
      </c>
      <c r="I320" s="13"/>
      <c r="J320" s="297"/>
      <c r="K320" s="298"/>
      <c r="L320" s="298"/>
      <c r="M320" s="344"/>
      <c r="N320" s="300"/>
      <c r="O320" s="300"/>
      <c r="P320" s="300"/>
      <c r="Q320" s="300"/>
      <c r="R320" s="300"/>
      <c r="S320" s="30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</row>
    <row r="321" spans="1:71" s="80" customFormat="1" ht="13.5" customHeight="1">
      <c r="A321" s="887">
        <v>854</v>
      </c>
      <c r="B321" s="887"/>
      <c r="C321" s="887"/>
      <c r="D321" s="887" t="s">
        <v>45</v>
      </c>
      <c r="E321" s="886">
        <f>E323+E335+E341+E345</f>
        <v>1341200</v>
      </c>
      <c r="F321" s="886">
        <f>F323+F335+F341+F345</f>
        <v>1341200</v>
      </c>
      <c r="G321" s="883">
        <f>G323+G335+G341+G345</f>
        <v>302622.81</v>
      </c>
      <c r="H321" s="883">
        <f>G321/F321*100</f>
        <v>22.56358559498956</v>
      </c>
      <c r="I321" s="315"/>
      <c r="J321" s="316"/>
      <c r="K321" s="317"/>
      <c r="L321" s="317"/>
      <c r="M321" s="374"/>
      <c r="N321" s="313"/>
      <c r="O321" s="313"/>
      <c r="P321" s="313"/>
      <c r="Q321" s="313"/>
      <c r="R321" s="313"/>
      <c r="S321" s="313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</row>
    <row r="322" spans="1:71" s="80" customFormat="1" ht="13.5" customHeight="1">
      <c r="A322" s="885"/>
      <c r="B322" s="885"/>
      <c r="C322" s="885"/>
      <c r="D322" s="885"/>
      <c r="E322" s="885"/>
      <c r="F322" s="885"/>
      <c r="G322" s="885"/>
      <c r="H322" s="885"/>
      <c r="I322" s="315"/>
      <c r="J322" s="316"/>
      <c r="K322" s="375"/>
      <c r="L322" s="375"/>
      <c r="M322" s="374"/>
      <c r="N322" s="313"/>
      <c r="O322" s="313"/>
      <c r="P322" s="313"/>
      <c r="Q322" s="313"/>
      <c r="R322" s="313"/>
      <c r="S322" s="313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</row>
    <row r="323" spans="1:71" s="64" customFormat="1" ht="13.5" customHeight="1">
      <c r="A323" s="126"/>
      <c r="B323" s="127">
        <v>85403</v>
      </c>
      <c r="C323" s="171"/>
      <c r="D323" s="129" t="s">
        <v>46</v>
      </c>
      <c r="E323" s="130">
        <f>E324</f>
        <v>80000</v>
      </c>
      <c r="F323" s="130">
        <f>F324</f>
        <v>80000</v>
      </c>
      <c r="G323" s="131">
        <f>G324</f>
        <v>25995.1</v>
      </c>
      <c r="H323" s="132">
        <f>G323/F323*100</f>
        <v>32.493875</v>
      </c>
      <c r="I323" s="199"/>
      <c r="J323" s="200"/>
      <c r="K323" s="201"/>
      <c r="L323" s="201"/>
      <c r="M323" s="359"/>
      <c r="N323" s="6"/>
      <c r="O323" s="6"/>
      <c r="P323" s="6"/>
      <c r="Q323" s="6"/>
      <c r="R323" s="6"/>
      <c r="S323" s="6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</row>
    <row r="324" spans="1:71" s="64" customFormat="1" ht="13.5" customHeight="1">
      <c r="A324" s="376"/>
      <c r="B324" s="347"/>
      <c r="C324" s="173"/>
      <c r="D324" s="167" t="s">
        <v>234</v>
      </c>
      <c r="E324" s="174">
        <f>SUM(E327:E331)+SUM(E332:E334)</f>
        <v>80000</v>
      </c>
      <c r="F324" s="174">
        <f>F327+F330+F331+F332+F334</f>
        <v>80000</v>
      </c>
      <c r="G324" s="175">
        <f>SUM(G325:G331)+SUM(G332:G334)</f>
        <v>25995.1</v>
      </c>
      <c r="H324" s="169">
        <f>G324/F324*100</f>
        <v>32.493875</v>
      </c>
      <c r="I324" s="326"/>
      <c r="J324" s="327"/>
      <c r="K324" s="328"/>
      <c r="L324" s="328"/>
      <c r="M324" s="359"/>
      <c r="N324" s="6"/>
      <c r="O324" s="6"/>
      <c r="P324" s="6"/>
      <c r="Q324" s="6"/>
      <c r="R324" s="6"/>
      <c r="S324" s="6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</row>
    <row r="325" spans="1:71" s="64" customFormat="1" ht="13.5" customHeight="1">
      <c r="A325" s="376"/>
      <c r="B325" s="347"/>
      <c r="C325" s="135" t="s">
        <v>277</v>
      </c>
      <c r="D325" s="109" t="s">
        <v>278</v>
      </c>
      <c r="E325" s="137"/>
      <c r="F325" s="137"/>
      <c r="G325" s="138"/>
      <c r="H325" s="119"/>
      <c r="I325" s="326"/>
      <c r="J325" s="327"/>
      <c r="K325" s="328"/>
      <c r="L325" s="328"/>
      <c r="M325" s="359"/>
      <c r="N325" s="6"/>
      <c r="O325" s="6"/>
      <c r="P325" s="6"/>
      <c r="Q325" s="6"/>
      <c r="R325" s="6"/>
      <c r="S325" s="6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</row>
    <row r="326" spans="1:71" s="64" customFormat="1" ht="13.5" customHeight="1">
      <c r="A326" s="376"/>
      <c r="B326" s="347"/>
      <c r="C326" s="135"/>
      <c r="D326" s="109" t="s">
        <v>431</v>
      </c>
      <c r="E326" s="137"/>
      <c r="F326" s="137"/>
      <c r="G326" s="138"/>
      <c r="H326" s="119"/>
      <c r="I326" s="326"/>
      <c r="J326" s="327"/>
      <c r="K326" s="328"/>
      <c r="L326" s="328"/>
      <c r="M326" s="359"/>
      <c r="N326" s="6"/>
      <c r="O326" s="6"/>
      <c r="P326" s="6"/>
      <c r="Q326" s="6"/>
      <c r="R326" s="6"/>
      <c r="S326" s="6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</row>
    <row r="327" spans="1:71" s="64" customFormat="1" ht="13.5" customHeight="1">
      <c r="A327" s="376"/>
      <c r="B327" s="347"/>
      <c r="C327" s="156"/>
      <c r="D327" s="202" t="s">
        <v>279</v>
      </c>
      <c r="E327" s="137">
        <v>0</v>
      </c>
      <c r="F327" s="137">
        <v>0</v>
      </c>
      <c r="G327" s="138">
        <v>26</v>
      </c>
      <c r="H327" s="119">
        <v>0</v>
      </c>
      <c r="I327" s="326"/>
      <c r="J327" s="327"/>
      <c r="K327" s="328"/>
      <c r="L327" s="328"/>
      <c r="M327" s="359"/>
      <c r="N327" s="6"/>
      <c r="O327" s="6"/>
      <c r="P327" s="6"/>
      <c r="Q327" s="6"/>
      <c r="R327" s="6"/>
      <c r="S327" s="6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</row>
    <row r="328" spans="1:71" s="64" customFormat="1" ht="13.5" customHeight="1">
      <c r="A328" s="376"/>
      <c r="B328" s="347"/>
      <c r="C328" s="156" t="s">
        <v>424</v>
      </c>
      <c r="D328" s="202" t="s">
        <v>280</v>
      </c>
      <c r="E328" s="137"/>
      <c r="F328" s="137"/>
      <c r="G328" s="138"/>
      <c r="H328" s="119"/>
      <c r="I328" s="13"/>
      <c r="J328" s="3"/>
      <c r="K328" s="7"/>
      <c r="L328" s="7"/>
      <c r="M328" s="359"/>
      <c r="N328" s="6"/>
      <c r="O328" s="6"/>
      <c r="P328" s="6"/>
      <c r="Q328" s="6"/>
      <c r="R328" s="6"/>
      <c r="S328" s="6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</row>
    <row r="329" spans="1:71" s="64" customFormat="1" ht="13.5" customHeight="1">
      <c r="A329" s="376"/>
      <c r="B329" s="347"/>
      <c r="C329" s="156"/>
      <c r="D329" s="202" t="s">
        <v>282</v>
      </c>
      <c r="E329" s="137"/>
      <c r="F329" s="137"/>
      <c r="G329" s="138"/>
      <c r="H329" s="119"/>
      <c r="I329" s="13"/>
      <c r="J329" s="3"/>
      <c r="K329" s="7"/>
      <c r="L329" s="7"/>
      <c r="M329" s="5"/>
      <c r="N329" s="6"/>
      <c r="O329" s="6"/>
      <c r="P329" s="6"/>
      <c r="Q329" s="6"/>
      <c r="R329" s="6"/>
      <c r="S329" s="6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</row>
    <row r="330" spans="1:71" s="64" customFormat="1" ht="13.5" customHeight="1">
      <c r="A330" s="376"/>
      <c r="B330" s="347"/>
      <c r="C330" s="156"/>
      <c r="D330" s="202" t="s">
        <v>281</v>
      </c>
      <c r="E330" s="137">
        <v>10000</v>
      </c>
      <c r="F330" s="137">
        <v>10000</v>
      </c>
      <c r="G330" s="138">
        <v>3120.91</v>
      </c>
      <c r="H330" s="119">
        <f>G330/F330*100</f>
        <v>31.2091</v>
      </c>
      <c r="I330" s="13"/>
      <c r="J330" s="3"/>
      <c r="K330" s="7"/>
      <c r="L330" s="7"/>
      <c r="M330" s="5"/>
      <c r="N330" s="6"/>
      <c r="O330" s="6"/>
      <c r="P330" s="6"/>
      <c r="Q330" s="6"/>
      <c r="R330" s="6"/>
      <c r="S330" s="6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</row>
    <row r="331" spans="1:71" s="64" customFormat="1" ht="13.5" customHeight="1">
      <c r="A331" s="376"/>
      <c r="B331" s="347"/>
      <c r="C331" s="156" t="s">
        <v>16</v>
      </c>
      <c r="D331" s="202" t="s">
        <v>34</v>
      </c>
      <c r="E331" s="137">
        <v>40000</v>
      </c>
      <c r="F331" s="137">
        <v>40000</v>
      </c>
      <c r="G331" s="138">
        <v>11582.54</v>
      </c>
      <c r="H331" s="119">
        <f>G331/F331*100</f>
        <v>28.956350000000004</v>
      </c>
      <c r="I331" s="13"/>
      <c r="J331" s="3"/>
      <c r="K331" s="7"/>
      <c r="L331" s="7"/>
      <c r="M331" s="5"/>
      <c r="N331" s="6"/>
      <c r="O331" s="6"/>
      <c r="P331" s="6"/>
      <c r="Q331" s="6"/>
      <c r="R331" s="6"/>
      <c r="S331" s="6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</row>
    <row r="332" spans="1:71" s="64" customFormat="1" ht="13.5" customHeight="1">
      <c r="A332" s="133"/>
      <c r="B332" s="134"/>
      <c r="C332" s="156" t="s">
        <v>32</v>
      </c>
      <c r="D332" s="202" t="s">
        <v>33</v>
      </c>
      <c r="E332" s="137">
        <v>30000</v>
      </c>
      <c r="F332" s="137">
        <v>30000</v>
      </c>
      <c r="G332" s="138">
        <v>7588.8</v>
      </c>
      <c r="H332" s="119">
        <f>G332/F332*100</f>
        <v>25.296000000000003</v>
      </c>
      <c r="I332" s="13"/>
      <c r="J332" s="3"/>
      <c r="K332" s="7"/>
      <c r="L332" s="7"/>
      <c r="M332" s="5"/>
      <c r="N332" s="6"/>
      <c r="O332" s="6"/>
      <c r="P332" s="6"/>
      <c r="Q332" s="6"/>
      <c r="R332" s="6"/>
      <c r="S332" s="6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</row>
    <row r="333" spans="1:71" s="64" customFormat="1" ht="13.5" customHeight="1">
      <c r="A333" s="133"/>
      <c r="B333" s="134"/>
      <c r="C333" s="156" t="s">
        <v>17</v>
      </c>
      <c r="D333" s="202" t="s">
        <v>304</v>
      </c>
      <c r="E333" s="137">
        <v>0</v>
      </c>
      <c r="F333" s="137">
        <v>0</v>
      </c>
      <c r="G333" s="138">
        <v>754.85</v>
      </c>
      <c r="H333" s="119">
        <v>0</v>
      </c>
      <c r="I333" s="13"/>
      <c r="J333" s="3"/>
      <c r="K333" s="7"/>
      <c r="L333" s="7"/>
      <c r="M333" s="5"/>
      <c r="N333" s="6"/>
      <c r="O333" s="6"/>
      <c r="P333" s="6"/>
      <c r="Q333" s="6"/>
      <c r="R333" s="6"/>
      <c r="S333" s="6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</row>
    <row r="334" spans="1:71" s="64" customFormat="1" ht="13.5" customHeight="1">
      <c r="A334" s="133"/>
      <c r="B334" s="134"/>
      <c r="C334" s="156" t="s">
        <v>298</v>
      </c>
      <c r="D334" s="202" t="s">
        <v>299</v>
      </c>
      <c r="E334" s="137">
        <v>0</v>
      </c>
      <c r="F334" s="137">
        <v>0</v>
      </c>
      <c r="G334" s="138">
        <v>2922</v>
      </c>
      <c r="H334" s="119">
        <v>0</v>
      </c>
      <c r="I334" s="13"/>
      <c r="J334" s="3"/>
      <c r="K334" s="7"/>
      <c r="L334" s="7"/>
      <c r="M334" s="5"/>
      <c r="N334" s="6"/>
      <c r="O334" s="6"/>
      <c r="P334" s="6"/>
      <c r="Q334" s="6"/>
      <c r="R334" s="6"/>
      <c r="S334" s="6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</row>
    <row r="335" spans="1:71" s="64" customFormat="1" ht="13.5" customHeight="1">
      <c r="A335" s="157"/>
      <c r="B335" s="102">
        <v>85410</v>
      </c>
      <c r="C335" s="179"/>
      <c r="D335" s="129" t="s">
        <v>47</v>
      </c>
      <c r="E335" s="130">
        <f>E336+E338</f>
        <v>740000</v>
      </c>
      <c r="F335" s="130">
        <f>F336+F338</f>
        <v>740000</v>
      </c>
      <c r="G335" s="131">
        <f>G336+G338</f>
        <v>171655.05</v>
      </c>
      <c r="H335" s="132">
        <f>G335/F335*100</f>
        <v>23.196628378378374</v>
      </c>
      <c r="I335" s="199"/>
      <c r="J335" s="200"/>
      <c r="K335" s="201"/>
      <c r="L335" s="201"/>
      <c r="M335" s="5"/>
      <c r="N335" s="6"/>
      <c r="O335" s="6"/>
      <c r="P335" s="6"/>
      <c r="Q335" s="6"/>
      <c r="R335" s="6"/>
      <c r="S335" s="6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</row>
    <row r="336" spans="1:71" s="64" customFormat="1" ht="13.5" customHeight="1">
      <c r="A336" s="347"/>
      <c r="B336" s="377"/>
      <c r="C336" s="378"/>
      <c r="D336" s="167" t="s">
        <v>349</v>
      </c>
      <c r="E336" s="174">
        <f>E337</f>
        <v>440000</v>
      </c>
      <c r="F336" s="174">
        <f>F337</f>
        <v>440000</v>
      </c>
      <c r="G336" s="175">
        <f>G337</f>
        <v>107018.05</v>
      </c>
      <c r="H336" s="169">
        <f>G336/F336*100</f>
        <v>24.32228409090909</v>
      </c>
      <c r="I336" s="326"/>
      <c r="J336" s="327"/>
      <c r="K336" s="328"/>
      <c r="L336" s="328"/>
      <c r="M336" s="5"/>
      <c r="N336" s="6"/>
      <c r="O336" s="6"/>
      <c r="P336" s="6"/>
      <c r="Q336" s="6"/>
      <c r="R336" s="6"/>
      <c r="S336" s="6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</row>
    <row r="337" spans="1:71" s="64" customFormat="1" ht="13.5" customHeight="1">
      <c r="A337" s="134"/>
      <c r="B337" s="236"/>
      <c r="C337" s="156" t="s">
        <v>32</v>
      </c>
      <c r="D337" s="109" t="s">
        <v>33</v>
      </c>
      <c r="E337" s="137">
        <v>440000</v>
      </c>
      <c r="F337" s="137">
        <v>440000</v>
      </c>
      <c r="G337" s="138">
        <v>107018.05</v>
      </c>
      <c r="H337" s="119">
        <f>G337/F337*100</f>
        <v>24.32228409090909</v>
      </c>
      <c r="I337" s="13"/>
      <c r="J337" s="3"/>
      <c r="K337" s="7"/>
      <c r="L337" s="7"/>
      <c r="M337" s="5"/>
      <c r="N337" s="6"/>
      <c r="O337" s="6"/>
      <c r="P337" s="6"/>
      <c r="Q337" s="6"/>
      <c r="R337" s="6"/>
      <c r="S337" s="6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</row>
    <row r="338" spans="1:71" s="64" customFormat="1" ht="13.5" customHeight="1">
      <c r="A338" s="134"/>
      <c r="B338" s="236"/>
      <c r="C338" s="156"/>
      <c r="D338" s="379" t="s">
        <v>233</v>
      </c>
      <c r="E338" s="174">
        <f>E339</f>
        <v>300000</v>
      </c>
      <c r="F338" s="174">
        <f>F339</f>
        <v>300000</v>
      </c>
      <c r="G338" s="175">
        <f>G339+G340</f>
        <v>64637</v>
      </c>
      <c r="H338" s="169">
        <f>G338/F338*100</f>
        <v>21.545666666666666</v>
      </c>
      <c r="I338" s="13"/>
      <c r="J338" s="3"/>
      <c r="K338" s="7"/>
      <c r="L338" s="7"/>
      <c r="M338" s="5"/>
      <c r="N338" s="6"/>
      <c r="O338" s="6"/>
      <c r="P338" s="6"/>
      <c r="Q338" s="6"/>
      <c r="R338" s="6"/>
      <c r="S338" s="6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</row>
    <row r="339" spans="1:71" s="64" customFormat="1" ht="13.5" customHeight="1">
      <c r="A339" s="134"/>
      <c r="B339" s="236"/>
      <c r="C339" s="156" t="s">
        <v>32</v>
      </c>
      <c r="D339" s="242" t="s">
        <v>190</v>
      </c>
      <c r="E339" s="137">
        <f>740000-E337</f>
        <v>300000</v>
      </c>
      <c r="F339" s="137">
        <v>300000</v>
      </c>
      <c r="G339" s="138">
        <v>64637</v>
      </c>
      <c r="H339" s="119">
        <f>G339/F339*100</f>
        <v>21.545666666666666</v>
      </c>
      <c r="I339" s="13"/>
      <c r="J339" s="3"/>
      <c r="K339" s="7"/>
      <c r="L339" s="7"/>
      <c r="M339" s="5"/>
      <c r="N339" s="6"/>
      <c r="O339" s="6"/>
      <c r="P339" s="6"/>
      <c r="Q339" s="6"/>
      <c r="R339" s="6"/>
      <c r="S339" s="6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</row>
    <row r="340" spans="1:71" s="64" customFormat="1" ht="13.5" customHeight="1">
      <c r="A340" s="134"/>
      <c r="B340" s="236"/>
      <c r="C340" s="156" t="s">
        <v>17</v>
      </c>
      <c r="D340" s="109" t="s">
        <v>304</v>
      </c>
      <c r="E340" s="137">
        <v>0</v>
      </c>
      <c r="F340" s="137">
        <v>0</v>
      </c>
      <c r="G340" s="138"/>
      <c r="H340" s="119">
        <v>0</v>
      </c>
      <c r="I340" s="13"/>
      <c r="J340" s="3"/>
      <c r="K340" s="7"/>
      <c r="L340" s="7"/>
      <c r="M340" s="5"/>
      <c r="N340" s="6"/>
      <c r="O340" s="6"/>
      <c r="P340" s="6"/>
      <c r="Q340" s="6"/>
      <c r="R340" s="6"/>
      <c r="S340" s="6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</row>
    <row r="341" spans="1:71" s="64" customFormat="1" ht="13.5" customHeight="1">
      <c r="A341" s="157"/>
      <c r="B341" s="170">
        <v>85411</v>
      </c>
      <c r="C341" s="179"/>
      <c r="D341" s="129" t="s">
        <v>48</v>
      </c>
      <c r="E341" s="130">
        <f>E342</f>
        <v>371200</v>
      </c>
      <c r="F341" s="130">
        <f>F342</f>
        <v>371200</v>
      </c>
      <c r="G341" s="131">
        <f>G342</f>
        <v>65478.66</v>
      </c>
      <c r="H341" s="132">
        <f aca="true" t="shared" si="4" ref="H341:H348">G341/F341*100</f>
        <v>17.639725215517245</v>
      </c>
      <c r="I341" s="199"/>
      <c r="J341" s="200"/>
      <c r="K341" s="201"/>
      <c r="L341" s="201"/>
      <c r="M341" s="5"/>
      <c r="N341" s="6"/>
      <c r="O341" s="6"/>
      <c r="P341" s="6"/>
      <c r="Q341" s="6"/>
      <c r="R341" s="6"/>
      <c r="S341" s="6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</row>
    <row r="342" spans="1:71" s="64" customFormat="1" ht="13.5" customHeight="1">
      <c r="A342" s="347"/>
      <c r="B342" s="348"/>
      <c r="C342" s="378"/>
      <c r="D342" s="167" t="s">
        <v>233</v>
      </c>
      <c r="E342" s="174">
        <f>E343+E344</f>
        <v>371200</v>
      </c>
      <c r="F342" s="174">
        <f>F343+F344</f>
        <v>371200</v>
      </c>
      <c r="G342" s="175">
        <f>SUM(G343:G344)</f>
        <v>65478.66</v>
      </c>
      <c r="H342" s="169">
        <f t="shared" si="4"/>
        <v>17.639725215517245</v>
      </c>
      <c r="I342" s="19"/>
      <c r="J342" s="324"/>
      <c r="K342" s="325"/>
      <c r="L342" s="325"/>
      <c r="M342" s="5"/>
      <c r="N342" s="6"/>
      <c r="O342" s="6"/>
      <c r="P342" s="6"/>
      <c r="Q342" s="6"/>
      <c r="R342" s="6"/>
      <c r="S342" s="6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</row>
    <row r="343" spans="1:71" s="64" customFormat="1" ht="13.5" customHeight="1">
      <c r="A343" s="134"/>
      <c r="B343" s="172"/>
      <c r="C343" s="156" t="s">
        <v>32</v>
      </c>
      <c r="D343" s="109" t="s">
        <v>33</v>
      </c>
      <c r="E343" s="137">
        <v>370000</v>
      </c>
      <c r="F343" s="137">
        <v>370000</v>
      </c>
      <c r="G343" s="138">
        <v>65474.66</v>
      </c>
      <c r="H343" s="119">
        <f t="shared" si="4"/>
        <v>17.695854054054056</v>
      </c>
      <c r="I343" s="13"/>
      <c r="J343" s="3"/>
      <c r="K343" s="7"/>
      <c r="L343" s="7"/>
      <c r="M343" s="5"/>
      <c r="N343" s="6"/>
      <c r="O343" s="6"/>
      <c r="P343" s="6"/>
      <c r="Q343" s="6"/>
      <c r="R343" s="6"/>
      <c r="S343" s="6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</row>
    <row r="344" spans="1:71" s="64" customFormat="1" ht="13.5" customHeight="1">
      <c r="A344" s="134"/>
      <c r="B344" s="172"/>
      <c r="C344" s="156" t="s">
        <v>18</v>
      </c>
      <c r="D344" s="109" t="s">
        <v>19</v>
      </c>
      <c r="E344" s="137">
        <v>1200</v>
      </c>
      <c r="F344" s="137">
        <v>1200</v>
      </c>
      <c r="G344" s="138">
        <v>4</v>
      </c>
      <c r="H344" s="119">
        <f t="shared" si="4"/>
        <v>0.33333333333333337</v>
      </c>
      <c r="I344" s="13"/>
      <c r="J344" s="3"/>
      <c r="K344" s="7"/>
      <c r="L344" s="7"/>
      <c r="M344" s="5"/>
      <c r="N344" s="6"/>
      <c r="O344" s="6"/>
      <c r="P344" s="6"/>
      <c r="Q344" s="6"/>
      <c r="R344" s="6"/>
      <c r="S344" s="6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</row>
    <row r="345" spans="1:71" s="64" customFormat="1" ht="13.5" customHeight="1">
      <c r="A345" s="134"/>
      <c r="B345" s="170">
        <v>85417</v>
      </c>
      <c r="C345" s="171"/>
      <c r="D345" s="129" t="s">
        <v>323</v>
      </c>
      <c r="E345" s="130">
        <f aca="true" t="shared" si="5" ref="E345:G346">E346</f>
        <v>150000</v>
      </c>
      <c r="F345" s="130">
        <f t="shared" si="5"/>
        <v>150000</v>
      </c>
      <c r="G345" s="131">
        <f t="shared" si="5"/>
        <v>39494</v>
      </c>
      <c r="H345" s="132">
        <f t="shared" si="4"/>
        <v>26.32933333333333</v>
      </c>
      <c r="I345" s="13"/>
      <c r="J345" s="3"/>
      <c r="K345" s="7"/>
      <c r="L345" s="7"/>
      <c r="M345" s="5"/>
      <c r="N345" s="6"/>
      <c r="O345" s="6"/>
      <c r="P345" s="6"/>
      <c r="Q345" s="6"/>
      <c r="R345" s="6"/>
      <c r="S345" s="6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</row>
    <row r="346" spans="1:71" s="64" customFormat="1" ht="13.5" customHeight="1">
      <c r="A346" s="134"/>
      <c r="B346" s="172"/>
      <c r="C346" s="135"/>
      <c r="D346" s="167" t="s">
        <v>349</v>
      </c>
      <c r="E346" s="174">
        <f t="shared" si="5"/>
        <v>150000</v>
      </c>
      <c r="F346" s="174">
        <f t="shared" si="5"/>
        <v>150000</v>
      </c>
      <c r="G346" s="175">
        <f t="shared" si="5"/>
        <v>39494</v>
      </c>
      <c r="H346" s="169">
        <f t="shared" si="4"/>
        <v>26.32933333333333</v>
      </c>
      <c r="I346" s="13"/>
      <c r="J346" s="3"/>
      <c r="K346" s="7"/>
      <c r="L346" s="7"/>
      <c r="M346" s="5"/>
      <c r="N346" s="6"/>
      <c r="O346" s="6"/>
      <c r="P346" s="6"/>
      <c r="Q346" s="6"/>
      <c r="R346" s="6"/>
      <c r="S346" s="6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</row>
    <row r="347" spans="1:71" s="64" customFormat="1" ht="13.5" customHeight="1">
      <c r="A347" s="134"/>
      <c r="B347" s="172"/>
      <c r="C347" s="380" t="s">
        <v>32</v>
      </c>
      <c r="D347" s="109" t="s">
        <v>33</v>
      </c>
      <c r="E347" s="137">
        <v>150000</v>
      </c>
      <c r="F347" s="137">
        <v>150000</v>
      </c>
      <c r="G347" s="138">
        <v>39494</v>
      </c>
      <c r="H347" s="119">
        <f t="shared" si="4"/>
        <v>26.32933333333333</v>
      </c>
      <c r="I347" s="13"/>
      <c r="J347" s="3"/>
      <c r="K347" s="7"/>
      <c r="L347" s="7"/>
      <c r="M347" s="5"/>
      <c r="N347" s="6"/>
      <c r="O347" s="6"/>
      <c r="P347" s="6"/>
      <c r="Q347" s="6"/>
      <c r="R347" s="6"/>
      <c r="S347" s="6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</row>
    <row r="348" spans="1:71" s="80" customFormat="1" ht="13.5" customHeight="1">
      <c r="A348" s="887">
        <v>855</v>
      </c>
      <c r="B348" s="120"/>
      <c r="C348" s="891"/>
      <c r="D348" s="887" t="s">
        <v>273</v>
      </c>
      <c r="E348" s="886">
        <f>E354+E369+E350</f>
        <v>2355371</v>
      </c>
      <c r="F348" s="886">
        <f>F354+F369+F350</f>
        <v>2365449</v>
      </c>
      <c r="G348" s="883">
        <f>G354+G369+G350</f>
        <v>1188161.08</v>
      </c>
      <c r="H348" s="883">
        <f t="shared" si="4"/>
        <v>50.229832898532166</v>
      </c>
      <c r="I348" s="309"/>
      <c r="J348" s="310"/>
      <c r="K348" s="311"/>
      <c r="L348" s="311"/>
      <c r="M348" s="312"/>
      <c r="N348" s="313"/>
      <c r="O348" s="313"/>
      <c r="P348" s="313"/>
      <c r="Q348" s="313"/>
      <c r="R348" s="313"/>
      <c r="S348" s="313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</row>
    <row r="349" spans="1:71" s="80" customFormat="1" ht="13.5" customHeight="1">
      <c r="A349" s="885"/>
      <c r="B349" s="124"/>
      <c r="C349" s="892"/>
      <c r="D349" s="885"/>
      <c r="E349" s="885"/>
      <c r="F349" s="885"/>
      <c r="G349" s="885"/>
      <c r="H349" s="885"/>
      <c r="I349" s="309"/>
      <c r="J349" s="310"/>
      <c r="K349" s="311"/>
      <c r="L349" s="311"/>
      <c r="M349" s="312"/>
      <c r="N349" s="313"/>
      <c r="O349" s="313"/>
      <c r="P349" s="313"/>
      <c r="Q349" s="313"/>
      <c r="R349" s="313"/>
      <c r="S349" s="313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</row>
    <row r="350" spans="1:71" s="59" customFormat="1" ht="13.5" customHeight="1">
      <c r="A350" s="381"/>
      <c r="B350" s="334">
        <v>85504</v>
      </c>
      <c r="C350" s="335"/>
      <c r="D350" s="335" t="s">
        <v>341</v>
      </c>
      <c r="E350" s="336">
        <f>E353</f>
        <v>43000</v>
      </c>
      <c r="F350" s="336">
        <f>F353</f>
        <v>43000</v>
      </c>
      <c r="G350" s="132">
        <v>0</v>
      </c>
      <c r="H350" s="132">
        <v>0</v>
      </c>
      <c r="I350" s="13"/>
      <c r="J350" s="297"/>
      <c r="K350" s="298"/>
      <c r="L350" s="298"/>
      <c r="M350" s="344"/>
      <c r="N350" s="300"/>
      <c r="O350" s="300"/>
      <c r="P350" s="300"/>
      <c r="Q350" s="300"/>
      <c r="R350" s="300"/>
      <c r="S350" s="30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</row>
    <row r="351" spans="1:71" s="59" customFormat="1" ht="13.5" customHeight="1">
      <c r="A351" s="381"/>
      <c r="B351" s="159"/>
      <c r="C351" s="202">
        <v>2110</v>
      </c>
      <c r="D351" s="202" t="s">
        <v>4</v>
      </c>
      <c r="E351" s="336"/>
      <c r="F351" s="336"/>
      <c r="G351" s="132"/>
      <c r="H351" s="132"/>
      <c r="I351" s="13"/>
      <c r="J351" s="297"/>
      <c r="K351" s="298"/>
      <c r="L351" s="298"/>
      <c r="M351" s="344"/>
      <c r="N351" s="300"/>
      <c r="O351" s="300"/>
      <c r="P351" s="300"/>
      <c r="Q351" s="300"/>
      <c r="R351" s="300"/>
      <c r="S351" s="30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</row>
    <row r="352" spans="1:71" s="59" customFormat="1" ht="13.5" customHeight="1">
      <c r="A352" s="381"/>
      <c r="B352" s="159"/>
      <c r="C352" s="202"/>
      <c r="D352" s="202" t="s">
        <v>213</v>
      </c>
      <c r="E352" s="336"/>
      <c r="F352" s="336"/>
      <c r="G352" s="132"/>
      <c r="H352" s="132"/>
      <c r="I352" s="13"/>
      <c r="J352" s="297"/>
      <c r="K352" s="298"/>
      <c r="L352" s="298"/>
      <c r="M352" s="344"/>
      <c r="N352" s="300"/>
      <c r="O352" s="300"/>
      <c r="P352" s="300"/>
      <c r="Q352" s="300"/>
      <c r="R352" s="300"/>
      <c r="S352" s="30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</row>
    <row r="353" spans="1:71" s="59" customFormat="1" ht="13.5" customHeight="1">
      <c r="A353" s="381"/>
      <c r="B353" s="382"/>
      <c r="C353" s="202"/>
      <c r="D353" s="202" t="s">
        <v>212</v>
      </c>
      <c r="E353" s="343">
        <v>43000</v>
      </c>
      <c r="F353" s="343">
        <v>43000</v>
      </c>
      <c r="G353" s="119">
        <v>0</v>
      </c>
      <c r="H353" s="119">
        <v>0</v>
      </c>
      <c r="I353" s="13"/>
      <c r="J353" s="297"/>
      <c r="K353" s="298"/>
      <c r="L353" s="298"/>
      <c r="M353" s="344"/>
      <c r="N353" s="300"/>
      <c r="O353" s="300"/>
      <c r="P353" s="300"/>
      <c r="Q353" s="300"/>
      <c r="R353" s="300"/>
      <c r="S353" s="30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</row>
    <row r="354" spans="1:71" s="59" customFormat="1" ht="13.5" customHeight="1">
      <c r="A354" s="133"/>
      <c r="B354" s="127">
        <v>85508</v>
      </c>
      <c r="C354" s="179"/>
      <c r="D354" s="179" t="s">
        <v>248</v>
      </c>
      <c r="E354" s="318">
        <f>E359+E368</f>
        <v>2095171</v>
      </c>
      <c r="F354" s="318">
        <f>F359+F368</f>
        <v>2095171</v>
      </c>
      <c r="G354" s="131">
        <f>G359+G368</f>
        <v>1056221.8900000001</v>
      </c>
      <c r="H354" s="131">
        <f>G354/F354*100</f>
        <v>50.41220454082269</v>
      </c>
      <c r="I354" s="13"/>
      <c r="J354" s="297"/>
      <c r="K354" s="298"/>
      <c r="L354" s="298"/>
      <c r="M354" s="344"/>
      <c r="N354" s="300"/>
      <c r="O354" s="300"/>
      <c r="P354" s="300"/>
      <c r="Q354" s="300"/>
      <c r="R354" s="300"/>
      <c r="S354" s="30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</row>
    <row r="355" spans="1:71" s="59" customFormat="1" ht="13.5" customHeight="1">
      <c r="A355" s="133"/>
      <c r="B355" s="134"/>
      <c r="C355" s="342">
        <v>2160</v>
      </c>
      <c r="D355" s="342" t="s">
        <v>263</v>
      </c>
      <c r="E355" s="321"/>
      <c r="F355" s="321"/>
      <c r="G355" s="138"/>
      <c r="H355" s="138"/>
      <c r="I355" s="13"/>
      <c r="J355" s="297"/>
      <c r="K355" s="298"/>
      <c r="L355" s="298"/>
      <c r="M355" s="344"/>
      <c r="N355" s="300"/>
      <c r="O355" s="300"/>
      <c r="P355" s="300"/>
      <c r="Q355" s="300"/>
      <c r="R355" s="300"/>
      <c r="S355" s="30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</row>
    <row r="356" spans="1:71" s="59" customFormat="1" ht="13.5" customHeight="1">
      <c r="A356" s="133"/>
      <c r="B356" s="134"/>
      <c r="C356" s="342"/>
      <c r="D356" s="342" t="s">
        <v>264</v>
      </c>
      <c r="E356" s="321"/>
      <c r="F356" s="321"/>
      <c r="G356" s="138"/>
      <c r="H356" s="138"/>
      <c r="I356" s="13"/>
      <c r="J356" s="297"/>
      <c r="K356" s="298"/>
      <c r="L356" s="298"/>
      <c r="M356" s="344"/>
      <c r="N356" s="300"/>
      <c r="O356" s="300"/>
      <c r="P356" s="300"/>
      <c r="Q356" s="300"/>
      <c r="R356" s="300"/>
      <c r="S356" s="30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</row>
    <row r="357" spans="1:71" s="59" customFormat="1" ht="13.5" customHeight="1">
      <c r="A357" s="133"/>
      <c r="B357" s="134"/>
      <c r="C357" s="342"/>
      <c r="D357" s="342" t="s">
        <v>265</v>
      </c>
      <c r="E357" s="321"/>
      <c r="F357" s="321"/>
      <c r="G357" s="138"/>
      <c r="H357" s="138"/>
      <c r="I357" s="13"/>
      <c r="J357" s="297"/>
      <c r="K357" s="298"/>
      <c r="L357" s="298"/>
      <c r="M357" s="344"/>
      <c r="N357" s="300"/>
      <c r="O357" s="300"/>
      <c r="P357" s="300"/>
      <c r="Q357" s="300"/>
      <c r="R357" s="300"/>
      <c r="S357" s="30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</row>
    <row r="358" spans="1:71" s="59" customFormat="1" ht="13.5" customHeight="1">
      <c r="A358" s="133"/>
      <c r="B358" s="134"/>
      <c r="C358" s="342"/>
      <c r="D358" s="342" t="s">
        <v>266</v>
      </c>
      <c r="E358" s="321"/>
      <c r="F358" s="321"/>
      <c r="G358" s="138"/>
      <c r="H358" s="138"/>
      <c r="I358" s="13"/>
      <c r="J358" s="297"/>
      <c r="K358" s="298"/>
      <c r="L358" s="298"/>
      <c r="M358" s="344"/>
      <c r="N358" s="300"/>
      <c r="O358" s="300"/>
      <c r="P358" s="300"/>
      <c r="Q358" s="300"/>
      <c r="R358" s="300"/>
      <c r="S358" s="30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</row>
    <row r="359" spans="1:71" s="59" customFormat="1" ht="13.5" customHeight="1">
      <c r="A359" s="140"/>
      <c r="B359" s="158"/>
      <c r="C359" s="342"/>
      <c r="D359" s="342" t="s">
        <v>267</v>
      </c>
      <c r="E359" s="321">
        <v>648000</v>
      </c>
      <c r="F359" s="321">
        <v>648000</v>
      </c>
      <c r="G359" s="138">
        <v>333215</v>
      </c>
      <c r="H359" s="138">
        <f>G359/F359*100</f>
        <v>51.42206790123457</v>
      </c>
      <c r="I359" s="13"/>
      <c r="J359" s="297"/>
      <c r="K359" s="298"/>
      <c r="L359" s="298"/>
      <c r="M359" s="344"/>
      <c r="N359" s="300"/>
      <c r="O359" s="300"/>
      <c r="P359" s="300"/>
      <c r="Q359" s="300"/>
      <c r="R359" s="300"/>
      <c r="S359" s="30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</row>
    <row r="360" spans="1:71" s="64" customFormat="1" ht="14.25">
      <c r="A360" s="1"/>
      <c r="B360" s="1"/>
      <c r="C360" s="1"/>
      <c r="D360" s="881" t="s">
        <v>441</v>
      </c>
      <c r="E360" s="1"/>
      <c r="F360" s="1"/>
      <c r="G360" s="1"/>
      <c r="H360" s="2"/>
      <c r="I360" s="1"/>
      <c r="J360" s="4"/>
      <c r="K360" s="6"/>
      <c r="L360" s="6"/>
      <c r="M360" s="6"/>
      <c r="N360" s="6"/>
      <c r="O360" s="6"/>
      <c r="P360" s="6"/>
      <c r="Q360" s="6"/>
      <c r="R360" s="6"/>
      <c r="S360" s="6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</row>
    <row r="361" spans="1:71" s="64" customFormat="1" ht="14.25">
      <c r="A361" s="1"/>
      <c r="B361" s="1"/>
      <c r="C361" s="1"/>
      <c r="D361" s="1"/>
      <c r="E361" s="1"/>
      <c r="F361" s="1"/>
      <c r="G361" s="1"/>
      <c r="H361" s="2"/>
      <c r="I361" s="1"/>
      <c r="J361" s="4"/>
      <c r="K361" s="6"/>
      <c r="L361" s="6"/>
      <c r="M361" s="6"/>
      <c r="N361" s="6"/>
      <c r="O361" s="6"/>
      <c r="P361" s="6"/>
      <c r="Q361" s="6"/>
      <c r="R361" s="6"/>
      <c r="S361" s="6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</row>
    <row r="362" spans="1:71" s="64" customFormat="1" ht="13.5" customHeight="1">
      <c r="A362" s="83" t="s">
        <v>0</v>
      </c>
      <c r="B362" s="84" t="s">
        <v>1</v>
      </c>
      <c r="C362" s="83" t="s">
        <v>2</v>
      </c>
      <c r="D362" s="84" t="s">
        <v>3</v>
      </c>
      <c r="E362" s="85" t="s">
        <v>134</v>
      </c>
      <c r="F362" s="84" t="s">
        <v>135</v>
      </c>
      <c r="G362" s="86" t="s">
        <v>133</v>
      </c>
      <c r="H362" s="87" t="s">
        <v>142</v>
      </c>
      <c r="I362" s="13"/>
      <c r="J362" s="3"/>
      <c r="K362" s="7"/>
      <c r="L362" s="7"/>
      <c r="M362" s="5"/>
      <c r="N362" s="6"/>
      <c r="O362" s="6"/>
      <c r="P362" s="6"/>
      <c r="Q362" s="6"/>
      <c r="R362" s="6"/>
      <c r="S362" s="6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</row>
    <row r="363" spans="1:71" s="64" customFormat="1" ht="13.5" customHeight="1">
      <c r="A363" s="88"/>
      <c r="B363" s="89"/>
      <c r="C363" s="88"/>
      <c r="D363" s="90"/>
      <c r="E363" s="88" t="s">
        <v>123</v>
      </c>
      <c r="F363" s="89" t="s">
        <v>136</v>
      </c>
      <c r="G363" s="91" t="s">
        <v>345</v>
      </c>
      <c r="H363" s="92" t="s">
        <v>140</v>
      </c>
      <c r="I363" s="13"/>
      <c r="J363" s="3"/>
      <c r="K363" s="7"/>
      <c r="L363" s="7"/>
      <c r="M363" s="5"/>
      <c r="N363" s="6"/>
      <c r="O363" s="6"/>
      <c r="P363" s="6"/>
      <c r="Q363" s="6"/>
      <c r="R363" s="6"/>
      <c r="S363" s="6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</row>
    <row r="364" spans="1:71" s="64" customFormat="1" ht="13.5" customHeight="1">
      <c r="A364" s="93">
        <v>1</v>
      </c>
      <c r="B364" s="93">
        <v>2</v>
      </c>
      <c r="C364" s="93">
        <v>3</v>
      </c>
      <c r="D364" s="93">
        <v>4</v>
      </c>
      <c r="E364" s="93">
        <v>5</v>
      </c>
      <c r="F364" s="93">
        <v>6</v>
      </c>
      <c r="G364" s="94">
        <v>7</v>
      </c>
      <c r="H364" s="95">
        <v>8</v>
      </c>
      <c r="I364" s="13"/>
      <c r="J364" s="3"/>
      <c r="K364" s="7"/>
      <c r="L364" s="7"/>
      <c r="M364" s="5"/>
      <c r="N364" s="6"/>
      <c r="O364" s="6"/>
      <c r="P364" s="6"/>
      <c r="Q364" s="6"/>
      <c r="R364" s="6"/>
      <c r="S364" s="6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</row>
    <row r="365" spans="1:71" s="64" customFormat="1" ht="13.5" customHeight="1">
      <c r="A365" s="133"/>
      <c r="B365" s="134"/>
      <c r="C365" s="156"/>
      <c r="D365" s="383" t="s">
        <v>283</v>
      </c>
      <c r="E365" s="174"/>
      <c r="F365" s="174"/>
      <c r="G365" s="175"/>
      <c r="H365" s="132"/>
      <c r="I365" s="13"/>
      <c r="J365" s="3"/>
      <c r="K365" s="7"/>
      <c r="L365" s="7"/>
      <c r="M365" s="5"/>
      <c r="N365" s="6"/>
      <c r="O365" s="6"/>
      <c r="P365" s="6"/>
      <c r="Q365" s="6"/>
      <c r="R365" s="6"/>
      <c r="S365" s="6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</row>
    <row r="366" spans="1:71" s="64" customFormat="1" ht="13.5" customHeight="1">
      <c r="A366" s="133"/>
      <c r="B366" s="134"/>
      <c r="C366" s="156">
        <v>2900</v>
      </c>
      <c r="D366" s="202" t="s">
        <v>308</v>
      </c>
      <c r="E366" s="137"/>
      <c r="F366" s="137"/>
      <c r="G366" s="138"/>
      <c r="H366" s="132"/>
      <c r="I366" s="13"/>
      <c r="J366" s="3"/>
      <c r="K366" s="7"/>
      <c r="L366" s="7"/>
      <c r="M366" s="5"/>
      <c r="N366" s="6"/>
      <c r="O366" s="6"/>
      <c r="P366" s="6"/>
      <c r="Q366" s="6"/>
      <c r="R366" s="6"/>
      <c r="S366" s="6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</row>
    <row r="367" spans="1:71" s="64" customFormat="1" ht="13.5" customHeight="1">
      <c r="A367" s="133"/>
      <c r="B367" s="134"/>
      <c r="C367" s="156"/>
      <c r="D367" s="202" t="s">
        <v>220</v>
      </c>
      <c r="E367" s="137"/>
      <c r="F367" s="137"/>
      <c r="G367" s="138"/>
      <c r="H367" s="132"/>
      <c r="I367" s="13"/>
      <c r="J367" s="3"/>
      <c r="K367" s="7"/>
      <c r="L367" s="7"/>
      <c r="M367" s="5"/>
      <c r="N367" s="6"/>
      <c r="O367" s="6"/>
      <c r="P367" s="6"/>
      <c r="Q367" s="6"/>
      <c r="R367" s="6"/>
      <c r="S367" s="6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</row>
    <row r="368" spans="1:71" s="64" customFormat="1" ht="13.5" customHeight="1">
      <c r="A368" s="133"/>
      <c r="B368" s="158"/>
      <c r="C368" s="156"/>
      <c r="D368" s="202" t="s">
        <v>221</v>
      </c>
      <c r="E368" s="137">
        <v>1447171</v>
      </c>
      <c r="F368" s="137">
        <v>1447171</v>
      </c>
      <c r="G368" s="138">
        <v>723006.89</v>
      </c>
      <c r="H368" s="119">
        <f>G368/F368*100</f>
        <v>49.96001785552641</v>
      </c>
      <c r="I368" s="13"/>
      <c r="J368" s="3"/>
      <c r="K368" s="7"/>
      <c r="L368" s="7"/>
      <c r="M368" s="5"/>
      <c r="N368" s="6"/>
      <c r="O368" s="6"/>
      <c r="P368" s="6"/>
      <c r="Q368" s="6"/>
      <c r="R368" s="6"/>
      <c r="S368" s="6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</row>
    <row r="369" spans="1:71" s="64" customFormat="1" ht="13.5" customHeight="1">
      <c r="A369" s="133"/>
      <c r="B369" s="127">
        <v>85510</v>
      </c>
      <c r="C369" s="171"/>
      <c r="D369" s="129" t="s">
        <v>284</v>
      </c>
      <c r="E369" s="130">
        <f>E374+E375</f>
        <v>217200</v>
      </c>
      <c r="F369" s="130">
        <f>F374+F375</f>
        <v>227278</v>
      </c>
      <c r="G369" s="131">
        <f>G374+G375</f>
        <v>131939.19</v>
      </c>
      <c r="H369" s="152">
        <f>G369/F369*100</f>
        <v>58.05189679599433</v>
      </c>
      <c r="I369" s="13"/>
      <c r="J369" s="3"/>
      <c r="K369" s="7"/>
      <c r="L369" s="7"/>
      <c r="M369" s="5"/>
      <c r="N369" s="6"/>
      <c r="O369" s="6"/>
      <c r="P369" s="6"/>
      <c r="Q369" s="6"/>
      <c r="R369" s="6"/>
      <c r="S369" s="6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</row>
    <row r="370" spans="1:71" s="59" customFormat="1" ht="13.5" customHeight="1">
      <c r="A370" s="133"/>
      <c r="B370" s="134"/>
      <c r="C370" s="342">
        <v>2160</v>
      </c>
      <c r="D370" s="342" t="s">
        <v>263</v>
      </c>
      <c r="E370" s="321"/>
      <c r="F370" s="321"/>
      <c r="G370" s="138"/>
      <c r="H370" s="138"/>
      <c r="I370" s="13"/>
      <c r="J370" s="297"/>
      <c r="K370" s="298"/>
      <c r="L370" s="298"/>
      <c r="M370" s="344"/>
      <c r="N370" s="300"/>
      <c r="O370" s="300"/>
      <c r="P370" s="300"/>
      <c r="Q370" s="300"/>
      <c r="R370" s="300"/>
      <c r="S370" s="30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</row>
    <row r="371" spans="1:71" s="59" customFormat="1" ht="13.5" customHeight="1">
      <c r="A371" s="133"/>
      <c r="B371" s="134"/>
      <c r="C371" s="342"/>
      <c r="D371" s="342" t="s">
        <v>264</v>
      </c>
      <c r="E371" s="321"/>
      <c r="F371" s="321"/>
      <c r="G371" s="138"/>
      <c r="H371" s="138"/>
      <c r="I371" s="13"/>
      <c r="J371" s="297"/>
      <c r="K371" s="298"/>
      <c r="L371" s="298"/>
      <c r="M371" s="344"/>
      <c r="N371" s="300"/>
      <c r="O371" s="300"/>
      <c r="P371" s="300"/>
      <c r="Q371" s="300"/>
      <c r="R371" s="300"/>
      <c r="S371" s="30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</row>
    <row r="372" spans="1:71" s="59" customFormat="1" ht="13.5" customHeight="1">
      <c r="A372" s="133"/>
      <c r="B372" s="134"/>
      <c r="C372" s="342"/>
      <c r="D372" s="342" t="s">
        <v>265</v>
      </c>
      <c r="E372" s="321"/>
      <c r="F372" s="321"/>
      <c r="G372" s="138"/>
      <c r="H372" s="138"/>
      <c r="I372" s="13"/>
      <c r="J372" s="297"/>
      <c r="K372" s="298"/>
      <c r="L372" s="298"/>
      <c r="M372" s="344"/>
      <c r="N372" s="300"/>
      <c r="O372" s="300"/>
      <c r="P372" s="300"/>
      <c r="Q372" s="300"/>
      <c r="R372" s="300"/>
      <c r="S372" s="30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</row>
    <row r="373" spans="1:71" s="59" customFormat="1" ht="13.5" customHeight="1">
      <c r="A373" s="133"/>
      <c r="B373" s="134"/>
      <c r="C373" s="342"/>
      <c r="D373" s="342" t="s">
        <v>266</v>
      </c>
      <c r="E373" s="321"/>
      <c r="F373" s="321"/>
      <c r="G373" s="138"/>
      <c r="H373" s="138"/>
      <c r="I373" s="13"/>
      <c r="J373" s="297"/>
      <c r="K373" s="298"/>
      <c r="L373" s="298"/>
      <c r="M373" s="344"/>
      <c r="N373" s="300"/>
      <c r="O373" s="300"/>
      <c r="P373" s="300"/>
      <c r="Q373" s="300"/>
      <c r="R373" s="300"/>
      <c r="S373" s="30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</row>
    <row r="374" spans="1:71" s="59" customFormat="1" ht="13.5" customHeight="1">
      <c r="A374" s="133"/>
      <c r="B374" s="134"/>
      <c r="C374" s="342"/>
      <c r="D374" s="342" t="s">
        <v>267</v>
      </c>
      <c r="E374" s="321">
        <v>193000</v>
      </c>
      <c r="F374" s="321">
        <v>193000</v>
      </c>
      <c r="G374" s="138">
        <v>109995</v>
      </c>
      <c r="H374" s="138">
        <f>G374/F374*100</f>
        <v>56.99222797927461</v>
      </c>
      <c r="I374" s="13"/>
      <c r="J374" s="297"/>
      <c r="K374" s="298"/>
      <c r="L374" s="298"/>
      <c r="M374" s="344"/>
      <c r="N374" s="300"/>
      <c r="O374" s="300"/>
      <c r="P374" s="300"/>
      <c r="Q374" s="300"/>
      <c r="R374" s="300"/>
      <c r="S374" s="30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</row>
    <row r="375" spans="1:71" s="64" customFormat="1" ht="13.5" customHeight="1">
      <c r="A375" s="133"/>
      <c r="B375" s="134"/>
      <c r="C375" s="135"/>
      <c r="D375" s="167" t="s">
        <v>285</v>
      </c>
      <c r="E375" s="174">
        <f>SUM(E376:E379)</f>
        <v>24200</v>
      </c>
      <c r="F375" s="174">
        <f>SUM(F376:F379)</f>
        <v>34278</v>
      </c>
      <c r="G375" s="175">
        <f>G376+G377+G378+G379</f>
        <v>21944.190000000002</v>
      </c>
      <c r="H375" s="143">
        <f>G375/F375*100</f>
        <v>64.01829161561352</v>
      </c>
      <c r="I375" s="13"/>
      <c r="J375" s="3"/>
      <c r="K375" s="7"/>
      <c r="L375" s="7"/>
      <c r="M375" s="5"/>
      <c r="N375" s="6"/>
      <c r="O375" s="6"/>
      <c r="P375" s="6"/>
      <c r="Q375" s="6"/>
      <c r="R375" s="6"/>
      <c r="S375" s="6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</row>
    <row r="376" spans="1:71" s="64" customFormat="1" ht="13.5" customHeight="1">
      <c r="A376" s="133"/>
      <c r="B376" s="134"/>
      <c r="C376" s="135" t="s">
        <v>32</v>
      </c>
      <c r="D376" s="109" t="s">
        <v>33</v>
      </c>
      <c r="E376" s="137">
        <v>24200</v>
      </c>
      <c r="F376" s="137">
        <v>25578</v>
      </c>
      <c r="G376" s="138">
        <v>13244.19</v>
      </c>
      <c r="H376" s="143">
        <f>G376/F376*100</f>
        <v>51.77961529439362</v>
      </c>
      <c r="I376" s="13"/>
      <c r="J376" s="3"/>
      <c r="K376" s="7"/>
      <c r="L376" s="7"/>
      <c r="M376" s="5"/>
      <c r="N376" s="6"/>
      <c r="O376" s="6"/>
      <c r="P376" s="6"/>
      <c r="Q376" s="6"/>
      <c r="R376" s="6"/>
      <c r="S376" s="6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</row>
    <row r="377" spans="1:71" s="64" customFormat="1" ht="13.5" customHeight="1">
      <c r="A377" s="133"/>
      <c r="B377" s="134"/>
      <c r="C377" s="135" t="s">
        <v>193</v>
      </c>
      <c r="D377" s="109" t="s">
        <v>432</v>
      </c>
      <c r="E377" s="137"/>
      <c r="F377" s="137"/>
      <c r="G377" s="138"/>
      <c r="H377" s="143"/>
      <c r="I377" s="13"/>
      <c r="J377" s="3"/>
      <c r="K377" s="7"/>
      <c r="L377" s="7"/>
      <c r="M377" s="5"/>
      <c r="N377" s="6"/>
      <c r="O377" s="6"/>
      <c r="P377" s="6"/>
      <c r="Q377" s="6"/>
      <c r="R377" s="6"/>
      <c r="S377" s="6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</row>
    <row r="378" spans="1:71" s="64" customFormat="1" ht="13.5" customHeight="1">
      <c r="A378" s="133"/>
      <c r="B378" s="134"/>
      <c r="C378" s="135"/>
      <c r="D378" s="109" t="s">
        <v>311</v>
      </c>
      <c r="E378" s="137">
        <v>0</v>
      </c>
      <c r="F378" s="137">
        <v>8600</v>
      </c>
      <c r="G378" s="138">
        <v>8600</v>
      </c>
      <c r="H378" s="143">
        <f>G378/F378*100</f>
        <v>100</v>
      </c>
      <c r="I378" s="13"/>
      <c r="J378" s="3"/>
      <c r="K378" s="7"/>
      <c r="L378" s="7"/>
      <c r="M378" s="5"/>
      <c r="N378" s="6"/>
      <c r="O378" s="6"/>
      <c r="P378" s="6"/>
      <c r="Q378" s="6"/>
      <c r="R378" s="6"/>
      <c r="S378" s="6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</row>
    <row r="379" spans="1:71" s="64" customFormat="1" ht="13.5" customHeight="1">
      <c r="A379" s="140"/>
      <c r="B379" s="158"/>
      <c r="C379" s="135" t="s">
        <v>18</v>
      </c>
      <c r="D379" s="109" t="s">
        <v>100</v>
      </c>
      <c r="E379" s="137">
        <v>0</v>
      </c>
      <c r="F379" s="137">
        <v>100</v>
      </c>
      <c r="G379" s="138">
        <v>100</v>
      </c>
      <c r="H379" s="143">
        <v>100</v>
      </c>
      <c r="I379" s="13"/>
      <c r="J379" s="3"/>
      <c r="K379" s="7"/>
      <c r="L379" s="7"/>
      <c r="M379" s="5"/>
      <c r="N379" s="6"/>
      <c r="O379" s="6"/>
      <c r="P379" s="6"/>
      <c r="Q379" s="6"/>
      <c r="R379" s="6"/>
      <c r="S379" s="6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</row>
    <row r="380" spans="1:71" s="82" customFormat="1" ht="13.5" customHeight="1">
      <c r="A380" s="895">
        <v>900</v>
      </c>
      <c r="B380" s="384"/>
      <c r="C380" s="895"/>
      <c r="D380" s="896" t="s">
        <v>362</v>
      </c>
      <c r="E380" s="898">
        <f>E383</f>
        <v>130000</v>
      </c>
      <c r="F380" s="898">
        <f>F383+F386</f>
        <v>136000</v>
      </c>
      <c r="G380" s="893">
        <f>G383+G386</f>
        <v>40592.78</v>
      </c>
      <c r="H380" s="893">
        <f>G380/F380*100</f>
        <v>29.84763235294118</v>
      </c>
      <c r="I380" s="385"/>
      <c r="J380" s="386"/>
      <c r="K380" s="387"/>
      <c r="L380" s="387"/>
      <c r="M380" s="388"/>
      <c r="N380" s="389"/>
      <c r="O380" s="389"/>
      <c r="P380" s="389"/>
      <c r="Q380" s="389"/>
      <c r="R380" s="389"/>
      <c r="S380" s="389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</row>
    <row r="381" spans="1:71" s="82" customFormat="1" ht="13.5" customHeight="1">
      <c r="A381" s="894"/>
      <c r="B381" s="384"/>
      <c r="C381" s="894"/>
      <c r="D381" s="897"/>
      <c r="E381" s="894"/>
      <c r="F381" s="894"/>
      <c r="G381" s="894"/>
      <c r="H381" s="894"/>
      <c r="I381" s="385"/>
      <c r="J381" s="386"/>
      <c r="K381" s="387"/>
      <c r="L381" s="387"/>
      <c r="M381" s="388"/>
      <c r="N381" s="389"/>
      <c r="O381" s="389"/>
      <c r="P381" s="389"/>
      <c r="Q381" s="389"/>
      <c r="R381" s="389"/>
      <c r="S381" s="389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</row>
    <row r="382" spans="1:71" s="59" customFormat="1" ht="13.5" customHeight="1">
      <c r="A382" s="334"/>
      <c r="B382" s="160">
        <v>90019</v>
      </c>
      <c r="C382" s="390"/>
      <c r="D382" s="391" t="s">
        <v>289</v>
      </c>
      <c r="E382" s="163"/>
      <c r="F382" s="163"/>
      <c r="G382" s="132"/>
      <c r="H382" s="132"/>
      <c r="I382" s="1"/>
      <c r="J382" s="8"/>
      <c r="K382" s="300"/>
      <c r="L382" s="300"/>
      <c r="M382" s="300"/>
      <c r="N382" s="300"/>
      <c r="O382" s="300"/>
      <c r="P382" s="300"/>
      <c r="Q382" s="300"/>
      <c r="R382" s="300"/>
      <c r="S382" s="30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</row>
    <row r="383" spans="1:71" s="59" customFormat="1" ht="13.5" customHeight="1">
      <c r="A383" s="159"/>
      <c r="B383" s="101"/>
      <c r="C383" s="108"/>
      <c r="D383" s="129" t="s">
        <v>290</v>
      </c>
      <c r="E383" s="163">
        <f>E385</f>
        <v>130000</v>
      </c>
      <c r="F383" s="163">
        <f>F385</f>
        <v>130000</v>
      </c>
      <c r="G383" s="132">
        <f>G385</f>
        <v>40592.78</v>
      </c>
      <c r="H383" s="132">
        <f>G383/F383*100</f>
        <v>31.225215384615385</v>
      </c>
      <c r="I383" s="1"/>
      <c r="J383" s="8"/>
      <c r="K383" s="300"/>
      <c r="L383" s="300"/>
      <c r="M383" s="300"/>
      <c r="N383" s="300"/>
      <c r="O383" s="300"/>
      <c r="P383" s="300"/>
      <c r="Q383" s="300"/>
      <c r="R383" s="300"/>
      <c r="S383" s="30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</row>
    <row r="384" spans="1:71" s="59" customFormat="1" ht="13.5" customHeight="1">
      <c r="A384" s="159"/>
      <c r="B384" s="101"/>
      <c r="C384" s="108" t="s">
        <v>254</v>
      </c>
      <c r="D384" s="242" t="s">
        <v>309</v>
      </c>
      <c r="E384" s="116"/>
      <c r="F384" s="116"/>
      <c r="G384" s="119"/>
      <c r="H384" s="119"/>
      <c r="I384" s="1"/>
      <c r="J384" s="8"/>
      <c r="K384" s="300"/>
      <c r="L384" s="300"/>
      <c r="M384" s="300"/>
      <c r="N384" s="300"/>
      <c r="O384" s="300"/>
      <c r="P384" s="300"/>
      <c r="Q384" s="300"/>
      <c r="R384" s="300"/>
      <c r="S384" s="30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</row>
    <row r="385" spans="1:71" s="59" customFormat="1" ht="13.5" customHeight="1">
      <c r="A385" s="159"/>
      <c r="B385" s="101"/>
      <c r="C385" s="390"/>
      <c r="D385" s="242" t="s">
        <v>310</v>
      </c>
      <c r="E385" s="116">
        <v>130000</v>
      </c>
      <c r="F385" s="116">
        <v>130000</v>
      </c>
      <c r="G385" s="119">
        <v>40592.78</v>
      </c>
      <c r="H385" s="119">
        <f>G385/F385*100</f>
        <v>31.225215384615385</v>
      </c>
      <c r="I385" s="1"/>
      <c r="J385" s="8"/>
      <c r="K385" s="300"/>
      <c r="L385" s="300"/>
      <c r="M385" s="300"/>
      <c r="N385" s="300"/>
      <c r="O385" s="300"/>
      <c r="P385" s="300"/>
      <c r="Q385" s="300"/>
      <c r="R385" s="300"/>
      <c r="S385" s="30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</row>
    <row r="386" spans="1:71" s="59" customFormat="1" ht="13.5" customHeight="1">
      <c r="A386" s="159"/>
      <c r="B386" s="160">
        <v>90095</v>
      </c>
      <c r="C386" s="335"/>
      <c r="D386" s="162" t="s">
        <v>61</v>
      </c>
      <c r="E386" s="163">
        <v>0</v>
      </c>
      <c r="F386" s="163">
        <f>F389</f>
        <v>6000</v>
      </c>
      <c r="G386" s="132">
        <f>G389</f>
        <v>0</v>
      </c>
      <c r="H386" s="132">
        <f>G386/F386*100</f>
        <v>0</v>
      </c>
      <c r="I386" s="13"/>
      <c r="J386" s="297"/>
      <c r="K386" s="298"/>
      <c r="L386" s="298"/>
      <c r="M386" s="300"/>
      <c r="N386" s="300"/>
      <c r="O386" s="300"/>
      <c r="P386" s="300"/>
      <c r="Q386" s="300"/>
      <c r="R386" s="300"/>
      <c r="S386" s="30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</row>
    <row r="387" spans="1:71" s="59" customFormat="1" ht="13.5" customHeight="1">
      <c r="A387" s="159"/>
      <c r="B387" s="101"/>
      <c r="C387" s="342">
        <v>2330</v>
      </c>
      <c r="D387" s="109" t="s">
        <v>363</v>
      </c>
      <c r="E387" s="116"/>
      <c r="F387" s="116"/>
      <c r="G387" s="119"/>
      <c r="H387" s="119"/>
      <c r="I387" s="13"/>
      <c r="J387" s="297"/>
      <c r="K387" s="298"/>
      <c r="L387" s="298"/>
      <c r="M387" s="300"/>
      <c r="N387" s="300"/>
      <c r="O387" s="300"/>
      <c r="P387" s="300"/>
      <c r="Q387" s="300"/>
      <c r="R387" s="300"/>
      <c r="S387" s="30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</row>
    <row r="388" spans="1:71" s="59" customFormat="1" ht="13.5" customHeight="1">
      <c r="A388" s="159"/>
      <c r="B388" s="101"/>
      <c r="C388" s="342"/>
      <c r="D388" s="109" t="s">
        <v>364</v>
      </c>
      <c r="E388" s="116"/>
      <c r="F388" s="116"/>
      <c r="G388" s="119"/>
      <c r="H388" s="119"/>
      <c r="I388" s="13"/>
      <c r="J388" s="297"/>
      <c r="K388" s="298"/>
      <c r="L388" s="298"/>
      <c r="M388" s="300"/>
      <c r="N388" s="300"/>
      <c r="O388" s="300"/>
      <c r="P388" s="300"/>
      <c r="Q388" s="300"/>
      <c r="R388" s="300"/>
      <c r="S388" s="30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</row>
    <row r="389" spans="1:71" s="59" customFormat="1" ht="13.5" customHeight="1">
      <c r="A389" s="382"/>
      <c r="B389" s="166"/>
      <c r="C389" s="342"/>
      <c r="D389" s="109" t="s">
        <v>365</v>
      </c>
      <c r="E389" s="116">
        <v>0</v>
      </c>
      <c r="F389" s="116">
        <v>6000</v>
      </c>
      <c r="G389" s="119">
        <v>0</v>
      </c>
      <c r="H389" s="119">
        <f>G389/F389*100</f>
        <v>0</v>
      </c>
      <c r="I389" s="13"/>
      <c r="J389" s="297"/>
      <c r="K389" s="298"/>
      <c r="L389" s="298"/>
      <c r="M389" s="300"/>
      <c r="N389" s="300"/>
      <c r="O389" s="300"/>
      <c r="P389" s="300"/>
      <c r="Q389" s="300"/>
      <c r="R389" s="300"/>
      <c r="S389" s="30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</row>
    <row r="390" spans="1:71" s="64" customFormat="1" ht="13.5" customHeight="1">
      <c r="A390" s="204"/>
      <c r="B390" s="218"/>
      <c r="C390" s="329"/>
      <c r="D390" s="193" t="s">
        <v>118</v>
      </c>
      <c r="E390" s="98">
        <f>E380+E348+E321+E294+E279+E254+E212+E204+E190+E185+E167+E162+E79+E44+E29+E13+E8</f>
        <v>85003970</v>
      </c>
      <c r="F390" s="98">
        <f>F380+F348+F321+F294+F279+F254+F212+F204+F190+F185+F167+F162+F79+F44+F29+F13+F8</f>
        <v>85408101</v>
      </c>
      <c r="G390" s="392">
        <f>G380+G348+G321+G294+G279+G254+G212+G204+G190+G185+G167+G162+G79+G44+G29+G13+G8</f>
        <v>46192624.04000001</v>
      </c>
      <c r="H390" s="99">
        <f>G390/F390*100</f>
        <v>54.08459326358282</v>
      </c>
      <c r="I390" s="104"/>
      <c r="J390" s="194"/>
      <c r="K390" s="195"/>
      <c r="L390" s="195"/>
      <c r="M390" s="5"/>
      <c r="N390" s="6"/>
      <c r="O390" s="6"/>
      <c r="P390" s="6"/>
      <c r="Q390" s="6"/>
      <c r="R390" s="6"/>
      <c r="S390" s="6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</row>
    <row r="391" spans="1:71" s="64" customFormat="1" ht="13.5" customHeight="1">
      <c r="A391" s="226"/>
      <c r="B391" s="246"/>
      <c r="C391" s="329"/>
      <c r="D391" s="193" t="s">
        <v>231</v>
      </c>
      <c r="E391" s="98">
        <f>E390-E392</f>
        <v>76385809</v>
      </c>
      <c r="F391" s="98">
        <f>F390-F392</f>
        <v>77281406</v>
      </c>
      <c r="G391" s="392">
        <f>G390-G392</f>
        <v>42881047.93000001</v>
      </c>
      <c r="H391" s="99">
        <f>G391/F391*100</f>
        <v>55.48688895489299</v>
      </c>
      <c r="I391" s="104"/>
      <c r="J391" s="194"/>
      <c r="K391" s="195"/>
      <c r="L391" s="195"/>
      <c r="M391" s="5"/>
      <c r="N391" s="6"/>
      <c r="O391" s="6"/>
      <c r="P391" s="6"/>
      <c r="Q391" s="6"/>
      <c r="R391" s="6"/>
      <c r="S391" s="6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</row>
    <row r="392" spans="1:71" s="64" customFormat="1" ht="13.5" customHeight="1">
      <c r="A392" s="207"/>
      <c r="B392" s="393"/>
      <c r="C392" s="394"/>
      <c r="D392" s="360" t="s">
        <v>232</v>
      </c>
      <c r="E392" s="210">
        <f>E381+E349+E322+E295+E280+E255+E213+E205+E169+E80+E45+E30+E14</f>
        <v>8618161</v>
      </c>
      <c r="F392" s="210">
        <f>F381+F349+F322+F295+F280+F255+F213+F205+F169+F80+F45+F30+F14</f>
        <v>8126695</v>
      </c>
      <c r="G392" s="395">
        <f>G381+G349+G322+G295+G280+G255+G213+G205+G169+G80+G45+G30+G14</f>
        <v>3311576.11</v>
      </c>
      <c r="H392" s="211">
        <f>G392/F392*100</f>
        <v>40.74935887221066</v>
      </c>
      <c r="I392" s="104"/>
      <c r="J392" s="194"/>
      <c r="K392" s="195"/>
      <c r="L392" s="195"/>
      <c r="M392" s="5"/>
      <c r="N392" s="6"/>
      <c r="O392" s="6"/>
      <c r="P392" s="6"/>
      <c r="Q392" s="6"/>
      <c r="R392" s="6"/>
      <c r="S392" s="6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</row>
    <row r="393" spans="1:71" s="64" customFormat="1" ht="13.5" customHeight="1">
      <c r="A393" s="20"/>
      <c r="B393" s="20"/>
      <c r="C393" s="20"/>
      <c r="D393" s="20"/>
      <c r="E393" s="13"/>
      <c r="F393" s="13"/>
      <c r="G393" s="23"/>
      <c r="H393" s="104"/>
      <c r="I393" s="13"/>
      <c r="J393" s="3"/>
      <c r="K393" s="7"/>
      <c r="L393" s="7"/>
      <c r="M393" s="5"/>
      <c r="N393" s="6"/>
      <c r="O393" s="6"/>
      <c r="P393" s="6"/>
      <c r="Q393" s="6"/>
      <c r="R393" s="6"/>
      <c r="S393" s="6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</row>
    <row r="394" spans="1:71" s="64" customFormat="1" ht="14.25">
      <c r="A394" s="1"/>
      <c r="B394" s="1"/>
      <c r="C394" s="1"/>
      <c r="D394" s="1"/>
      <c r="E394" s="1"/>
      <c r="F394" s="1"/>
      <c r="G394" s="1"/>
      <c r="H394" s="2"/>
      <c r="I394" s="1"/>
      <c r="J394" s="4"/>
      <c r="K394" s="6"/>
      <c r="L394" s="6"/>
      <c r="M394" s="6"/>
      <c r="N394" s="6"/>
      <c r="O394" s="6"/>
      <c r="P394" s="6"/>
      <c r="Q394" s="6"/>
      <c r="R394" s="6"/>
      <c r="S394" s="6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</row>
    <row r="410" spans="1:13" ht="13.5" customHeight="1">
      <c r="A410" s="20"/>
      <c r="B410" s="20"/>
      <c r="C410" s="20"/>
      <c r="D410" s="20"/>
      <c r="E410" s="13"/>
      <c r="F410" s="13"/>
      <c r="G410" s="23"/>
      <c r="H410" s="34"/>
      <c r="I410" s="13"/>
      <c r="J410" s="3"/>
      <c r="K410" s="7"/>
      <c r="L410" s="7"/>
      <c r="M410" s="5"/>
    </row>
    <row r="411" spans="1:13" ht="13.5" customHeight="1">
      <c r="A411" s="20"/>
      <c r="B411" s="20"/>
      <c r="C411" s="20"/>
      <c r="D411" s="20"/>
      <c r="E411" s="13"/>
      <c r="F411" s="13"/>
      <c r="G411" s="23"/>
      <c r="H411" s="34"/>
      <c r="I411" s="13"/>
      <c r="J411" s="3"/>
      <c r="K411" s="7"/>
      <c r="L411" s="7"/>
      <c r="M411" s="5"/>
    </row>
    <row r="412" spans="1:13" ht="13.5" customHeight="1">
      <c r="A412" s="20"/>
      <c r="B412" s="20"/>
      <c r="C412" s="20"/>
      <c r="D412" s="20"/>
      <c r="E412" s="13"/>
      <c r="F412" s="13"/>
      <c r="G412" s="35"/>
      <c r="H412" s="34"/>
      <c r="I412" s="13"/>
      <c r="J412" s="3"/>
      <c r="K412" s="7"/>
      <c r="L412" s="7"/>
      <c r="M412" s="5"/>
    </row>
    <row r="413" spans="1:13" ht="13.5" customHeight="1">
      <c r="A413" s="20"/>
      <c r="B413" s="20"/>
      <c r="C413" s="20"/>
      <c r="D413" s="20"/>
      <c r="E413" s="13"/>
      <c r="F413" s="13"/>
      <c r="G413" s="35"/>
      <c r="H413" s="34"/>
      <c r="I413" s="13"/>
      <c r="J413" s="3"/>
      <c r="K413" s="7"/>
      <c r="L413" s="7"/>
      <c r="M413" s="5"/>
    </row>
    <row r="414" spans="1:13" ht="13.5" customHeight="1">
      <c r="A414" s="20"/>
      <c r="B414" s="20"/>
      <c r="C414" s="20"/>
      <c r="D414" s="20"/>
      <c r="E414" s="13"/>
      <c r="F414" s="19"/>
      <c r="G414" s="35"/>
      <c r="H414" s="34"/>
      <c r="I414" s="13"/>
      <c r="J414" s="3"/>
      <c r="K414" s="7"/>
      <c r="L414" s="7"/>
      <c r="M414" s="5"/>
    </row>
    <row r="415" spans="1:13" ht="13.5" customHeight="1">
      <c r="A415" s="20"/>
      <c r="B415" s="20"/>
      <c r="C415" s="20"/>
      <c r="D415" s="20"/>
      <c r="E415" s="13"/>
      <c r="F415" s="19"/>
      <c r="G415" s="35"/>
      <c r="H415" s="34"/>
      <c r="I415" s="13"/>
      <c r="J415" s="3"/>
      <c r="K415" s="7"/>
      <c r="L415" s="7"/>
      <c r="M415" s="5"/>
    </row>
    <row r="416" spans="1:13" ht="13.5" customHeight="1">
      <c r="A416" s="20"/>
      <c r="B416" s="20"/>
      <c r="C416" s="20"/>
      <c r="D416" s="20"/>
      <c r="E416" s="13"/>
      <c r="F416" s="19"/>
      <c r="G416" s="35"/>
      <c r="H416" s="34"/>
      <c r="I416" s="13"/>
      <c r="J416" s="3"/>
      <c r="K416" s="7"/>
      <c r="L416" s="7"/>
      <c r="M416" s="5"/>
    </row>
    <row r="417" spans="1:13" ht="13.5" customHeight="1">
      <c r="A417" s="20"/>
      <c r="B417" s="20"/>
      <c r="C417" s="20"/>
      <c r="D417" s="20"/>
      <c r="E417" s="13"/>
      <c r="F417" s="19"/>
      <c r="G417" s="35"/>
      <c r="H417" s="34"/>
      <c r="I417" s="13"/>
      <c r="J417" s="3"/>
      <c r="K417" s="7"/>
      <c r="L417" s="7"/>
      <c r="M417" s="5"/>
    </row>
    <row r="418" spans="1:13" ht="13.5" customHeight="1">
      <c r="A418" s="20"/>
      <c r="B418" s="20"/>
      <c r="C418" s="20"/>
      <c r="D418" s="20"/>
      <c r="E418" s="13"/>
      <c r="F418" s="19"/>
      <c r="G418" s="35"/>
      <c r="H418" s="34"/>
      <c r="I418" s="13"/>
      <c r="J418" s="3"/>
      <c r="K418" s="7"/>
      <c r="L418" s="7"/>
      <c r="M418" s="5"/>
    </row>
    <row r="419" spans="1:13" ht="13.5" customHeight="1">
      <c r="A419" s="20"/>
      <c r="B419" s="20"/>
      <c r="C419" s="20"/>
      <c r="D419" s="20"/>
      <c r="E419" s="13"/>
      <c r="F419" s="19"/>
      <c r="G419" s="35"/>
      <c r="H419" s="34"/>
      <c r="I419" s="13"/>
      <c r="J419" s="3"/>
      <c r="K419" s="7"/>
      <c r="L419" s="7"/>
      <c r="M419" s="5"/>
    </row>
    <row r="420" spans="1:13" ht="13.5" customHeight="1">
      <c r="A420" s="20"/>
      <c r="B420" s="20"/>
      <c r="C420" s="20"/>
      <c r="D420" s="881" t="s">
        <v>442</v>
      </c>
      <c r="E420" s="13"/>
      <c r="F420" s="19"/>
      <c r="G420" s="35"/>
      <c r="H420" s="34"/>
      <c r="I420" s="13"/>
      <c r="J420" s="3"/>
      <c r="K420" s="7"/>
      <c r="L420" s="7"/>
      <c r="M420" s="5"/>
    </row>
    <row r="421" spans="1:71" s="59" customFormat="1" ht="13.5" customHeight="1">
      <c r="A421" s="20"/>
      <c r="B421" s="20"/>
      <c r="C421" s="20"/>
      <c r="D421" s="20"/>
      <c r="E421" s="104"/>
      <c r="F421" s="236" t="s">
        <v>95</v>
      </c>
      <c r="G421" s="236"/>
      <c r="H421" s="239"/>
      <c r="I421" s="13"/>
      <c r="J421" s="297"/>
      <c r="K421" s="298"/>
      <c r="L421" s="298"/>
      <c r="M421" s="299"/>
      <c r="N421" s="300"/>
      <c r="O421" s="300"/>
      <c r="P421" s="300"/>
      <c r="Q421" s="300"/>
      <c r="R421" s="300"/>
      <c r="S421" s="30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</row>
    <row r="422" spans="1:71" s="59" customFormat="1" ht="13.5" customHeight="1">
      <c r="A422" s="20"/>
      <c r="B422" s="20"/>
      <c r="C422" s="20"/>
      <c r="D422" s="20"/>
      <c r="E422" s="104"/>
      <c r="F422" s="236" t="s">
        <v>102</v>
      </c>
      <c r="G422" s="236"/>
      <c r="H422" s="239"/>
      <c r="I422" s="13"/>
      <c r="J422" s="297"/>
      <c r="K422" s="298"/>
      <c r="L422" s="298"/>
      <c r="M422" s="299"/>
      <c r="N422" s="300"/>
      <c r="O422" s="300"/>
      <c r="P422" s="300"/>
      <c r="Q422" s="300"/>
      <c r="R422" s="300"/>
      <c r="S422" s="30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</row>
    <row r="423" spans="1:71" s="59" customFormat="1" ht="13.5" customHeight="1">
      <c r="A423" s="20"/>
      <c r="B423" s="20"/>
      <c r="C423" s="20"/>
      <c r="D423" s="20"/>
      <c r="E423" s="104"/>
      <c r="F423" s="1" t="s">
        <v>344</v>
      </c>
      <c r="G423" s="1"/>
      <c r="H423" s="2"/>
      <c r="I423" s="13"/>
      <c r="J423" s="297"/>
      <c r="K423" s="298"/>
      <c r="L423" s="298"/>
      <c r="M423" s="299"/>
      <c r="N423" s="300"/>
      <c r="O423" s="300"/>
      <c r="P423" s="300"/>
      <c r="Q423" s="300"/>
      <c r="R423" s="300"/>
      <c r="S423" s="30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</row>
    <row r="424" spans="1:71" s="76" customFormat="1" ht="13.5" customHeight="1">
      <c r="A424" s="236"/>
      <c r="B424" s="236"/>
      <c r="C424" s="236"/>
      <c r="D424" s="236"/>
      <c r="E424" s="236"/>
      <c r="F424" s="236"/>
      <c r="G424" s="236"/>
      <c r="H424" s="239"/>
      <c r="I424" s="396"/>
      <c r="J424" s="397"/>
      <c r="K424" s="397"/>
      <c r="L424" s="398"/>
      <c r="M424" s="399"/>
      <c r="N424" s="400"/>
      <c r="O424" s="400"/>
      <c r="P424" s="400"/>
      <c r="Q424" s="400"/>
      <c r="R424" s="400"/>
      <c r="S424" s="400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</row>
    <row r="425" spans="1:71" s="76" customFormat="1" ht="13.5" customHeight="1">
      <c r="A425" s="236"/>
      <c r="B425" s="102" t="s">
        <v>137</v>
      </c>
      <c r="C425" s="102"/>
      <c r="D425" s="401"/>
      <c r="E425" s="102"/>
      <c r="F425" s="102"/>
      <c r="G425" s="236"/>
      <c r="H425" s="239"/>
      <c r="I425" s="396"/>
      <c r="J425" s="402"/>
      <c r="K425" s="403"/>
      <c r="L425" s="403"/>
      <c r="M425" s="399"/>
      <c r="N425" s="400"/>
      <c r="O425" s="400"/>
      <c r="P425" s="400"/>
      <c r="Q425" s="400"/>
      <c r="R425" s="400"/>
      <c r="S425" s="400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</row>
    <row r="426" spans="1:71" s="76" customFormat="1" ht="13.5" customHeight="1">
      <c r="A426" s="236"/>
      <c r="B426" s="236"/>
      <c r="C426" s="236"/>
      <c r="D426" s="401"/>
      <c r="E426" s="236"/>
      <c r="F426" s="236"/>
      <c r="G426" s="236"/>
      <c r="H426" s="239"/>
      <c r="I426" s="396"/>
      <c r="J426" s="397"/>
      <c r="K426" s="403"/>
      <c r="L426" s="403"/>
      <c r="M426" s="399"/>
      <c r="N426" s="400"/>
      <c r="O426" s="400"/>
      <c r="P426" s="400"/>
      <c r="Q426" s="400"/>
      <c r="R426" s="400"/>
      <c r="S426" s="400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</row>
    <row r="427" spans="1:71" s="76" customFormat="1" ht="13.5" customHeight="1">
      <c r="A427" s="83" t="s">
        <v>0</v>
      </c>
      <c r="B427" s="84" t="s">
        <v>1</v>
      </c>
      <c r="C427" s="83" t="s">
        <v>2</v>
      </c>
      <c r="D427" s="84" t="s">
        <v>3</v>
      </c>
      <c r="E427" s="85" t="s">
        <v>134</v>
      </c>
      <c r="F427" s="84" t="s">
        <v>135</v>
      </c>
      <c r="G427" s="86" t="s">
        <v>133</v>
      </c>
      <c r="H427" s="87" t="s">
        <v>142</v>
      </c>
      <c r="I427" s="10"/>
      <c r="J427" s="397"/>
      <c r="K427" s="404"/>
      <c r="L427" s="402"/>
      <c r="M427" s="399"/>
      <c r="N427" s="400"/>
      <c r="O427" s="400"/>
      <c r="P427" s="400"/>
      <c r="Q427" s="400"/>
      <c r="R427" s="400"/>
      <c r="S427" s="400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</row>
    <row r="428" spans="1:71" s="59" customFormat="1" ht="13.5" customHeight="1">
      <c r="A428" s="88"/>
      <c r="B428" s="89"/>
      <c r="C428" s="88"/>
      <c r="D428" s="90"/>
      <c r="E428" s="88" t="s">
        <v>123</v>
      </c>
      <c r="F428" s="89" t="s">
        <v>136</v>
      </c>
      <c r="G428" s="91" t="s">
        <v>345</v>
      </c>
      <c r="H428" s="92" t="s">
        <v>140</v>
      </c>
      <c r="I428" s="191"/>
      <c r="J428" s="404"/>
      <c r="K428" s="404"/>
      <c r="L428" s="405"/>
      <c r="M428" s="299"/>
      <c r="N428" s="300"/>
      <c r="O428" s="300"/>
      <c r="P428" s="300"/>
      <c r="Q428" s="300"/>
      <c r="R428" s="300"/>
      <c r="S428" s="30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</row>
    <row r="429" spans="1:71" s="59" customFormat="1" ht="13.5" customHeight="1">
      <c r="A429" s="93">
        <v>1</v>
      </c>
      <c r="B429" s="93">
        <v>2</v>
      </c>
      <c r="C429" s="93">
        <v>3</v>
      </c>
      <c r="D429" s="93">
        <v>4</v>
      </c>
      <c r="E429" s="93">
        <v>5</v>
      </c>
      <c r="F429" s="93">
        <v>6</v>
      </c>
      <c r="G429" s="94">
        <v>7</v>
      </c>
      <c r="H429" s="95">
        <v>8</v>
      </c>
      <c r="I429" s="191"/>
      <c r="J429" s="404"/>
      <c r="K429" s="404"/>
      <c r="L429" s="404"/>
      <c r="M429" s="299"/>
      <c r="N429" s="300"/>
      <c r="O429" s="300"/>
      <c r="P429" s="300"/>
      <c r="Q429" s="300"/>
      <c r="R429" s="300"/>
      <c r="S429" s="30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</row>
    <row r="430" spans="1:71" s="59" customFormat="1" ht="13.5" customHeight="1">
      <c r="A430" s="97">
        <v>700</v>
      </c>
      <c r="B430" s="97"/>
      <c r="C430" s="96"/>
      <c r="D430" s="220" t="s">
        <v>8</v>
      </c>
      <c r="E430" s="406">
        <f>E431</f>
        <v>139246</v>
      </c>
      <c r="F430" s="406">
        <f>F431</f>
        <v>139246</v>
      </c>
      <c r="G430" s="99">
        <f>G431</f>
        <v>69618</v>
      </c>
      <c r="H430" s="99">
        <f>G430/F430*100</f>
        <v>49.996409232581186</v>
      </c>
      <c r="I430" s="104"/>
      <c r="J430" s="338"/>
      <c r="K430" s="339"/>
      <c r="L430" s="339"/>
      <c r="M430" s="299"/>
      <c r="N430" s="300"/>
      <c r="O430" s="300"/>
      <c r="P430" s="300"/>
      <c r="Q430" s="300"/>
      <c r="R430" s="300"/>
      <c r="S430" s="30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</row>
    <row r="431" spans="1:71" s="59" customFormat="1" ht="13.5" customHeight="1">
      <c r="A431" s="134"/>
      <c r="B431" s="215">
        <v>70005</v>
      </c>
      <c r="C431" s="202"/>
      <c r="D431" s="129" t="s">
        <v>9</v>
      </c>
      <c r="E431" s="318">
        <f>E434</f>
        <v>139246</v>
      </c>
      <c r="F431" s="318">
        <f>F434</f>
        <v>139246</v>
      </c>
      <c r="G431" s="131">
        <f>G434</f>
        <v>69618</v>
      </c>
      <c r="H431" s="131">
        <f>G431/F431*100</f>
        <v>49.996409232581186</v>
      </c>
      <c r="I431" s="199"/>
      <c r="J431" s="319"/>
      <c r="K431" s="320"/>
      <c r="L431" s="320"/>
      <c r="M431" s="299"/>
      <c r="N431" s="300"/>
      <c r="O431" s="300"/>
      <c r="P431" s="300"/>
      <c r="Q431" s="300"/>
      <c r="R431" s="300"/>
      <c r="S431" s="30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</row>
    <row r="432" spans="1:71" s="59" customFormat="1" ht="13.5" customHeight="1">
      <c r="A432" s="134"/>
      <c r="B432" s="157"/>
      <c r="C432" s="202">
        <v>2110</v>
      </c>
      <c r="D432" s="109" t="s">
        <v>4</v>
      </c>
      <c r="E432" s="321"/>
      <c r="F432" s="321"/>
      <c r="G432" s="138"/>
      <c r="H432" s="138"/>
      <c r="I432" s="13"/>
      <c r="J432" s="297"/>
      <c r="K432" s="298"/>
      <c r="L432" s="298"/>
      <c r="M432" s="299"/>
      <c r="N432" s="300"/>
      <c r="O432" s="300"/>
      <c r="P432" s="300"/>
      <c r="Q432" s="300"/>
      <c r="R432" s="300"/>
      <c r="S432" s="30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</row>
    <row r="433" spans="1:71" s="59" customFormat="1" ht="13.5" customHeight="1">
      <c r="A433" s="134"/>
      <c r="B433" s="157"/>
      <c r="C433" s="202"/>
      <c r="D433" s="109" t="s">
        <v>213</v>
      </c>
      <c r="E433" s="321"/>
      <c r="F433" s="321"/>
      <c r="G433" s="138"/>
      <c r="H433" s="138"/>
      <c r="I433" s="13"/>
      <c r="J433" s="297"/>
      <c r="K433" s="298"/>
      <c r="L433" s="298"/>
      <c r="M433" s="299"/>
      <c r="N433" s="300"/>
      <c r="O433" s="300"/>
      <c r="P433" s="300"/>
      <c r="Q433" s="300"/>
      <c r="R433" s="300"/>
      <c r="S433" s="30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</row>
    <row r="434" spans="1:71" s="59" customFormat="1" ht="13.5" customHeight="1">
      <c r="A434" s="134"/>
      <c r="B434" s="157"/>
      <c r="C434" s="202"/>
      <c r="D434" s="109" t="s">
        <v>212</v>
      </c>
      <c r="E434" s="321">
        <v>139246</v>
      </c>
      <c r="F434" s="321">
        <v>139246</v>
      </c>
      <c r="G434" s="138">
        <v>69618</v>
      </c>
      <c r="H434" s="138">
        <f>G434/F434*100</f>
        <v>49.996409232581186</v>
      </c>
      <c r="I434" s="13"/>
      <c r="J434" s="297"/>
      <c r="K434" s="298"/>
      <c r="L434" s="298"/>
      <c r="M434" s="299"/>
      <c r="N434" s="300"/>
      <c r="O434" s="300"/>
      <c r="P434" s="300"/>
      <c r="Q434" s="300"/>
      <c r="R434" s="300"/>
      <c r="S434" s="30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</row>
    <row r="435" spans="1:71" s="59" customFormat="1" ht="13.5" customHeight="1">
      <c r="A435" s="97">
        <v>710</v>
      </c>
      <c r="B435" s="97"/>
      <c r="C435" s="329"/>
      <c r="D435" s="193" t="s">
        <v>10</v>
      </c>
      <c r="E435" s="406">
        <f>E436+E440</f>
        <v>575500</v>
      </c>
      <c r="F435" s="406">
        <f>F436+F440</f>
        <v>622700</v>
      </c>
      <c r="G435" s="99">
        <f>G436+G440</f>
        <v>236820</v>
      </c>
      <c r="H435" s="99">
        <f>G435/F435*100</f>
        <v>38.03115464910872</v>
      </c>
      <c r="I435" s="104"/>
      <c r="J435" s="338"/>
      <c r="K435" s="339"/>
      <c r="L435" s="339"/>
      <c r="M435" s="299"/>
      <c r="N435" s="300"/>
      <c r="O435" s="300"/>
      <c r="P435" s="300"/>
      <c r="Q435" s="300"/>
      <c r="R435" s="300"/>
      <c r="S435" s="30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</row>
    <row r="436" spans="1:71" s="59" customFormat="1" ht="13.5" customHeight="1">
      <c r="A436" s="134"/>
      <c r="B436" s="228">
        <v>71012</v>
      </c>
      <c r="C436" s="179"/>
      <c r="D436" s="129" t="s">
        <v>260</v>
      </c>
      <c r="E436" s="318">
        <f>E439</f>
        <v>194000</v>
      </c>
      <c r="F436" s="318">
        <f>F439</f>
        <v>208000</v>
      </c>
      <c r="G436" s="131">
        <f>G439</f>
        <v>20000</v>
      </c>
      <c r="H436" s="131">
        <f>G436/F436*100</f>
        <v>9.615384615384617</v>
      </c>
      <c r="I436" s="199"/>
      <c r="J436" s="319"/>
      <c r="K436" s="320"/>
      <c r="L436" s="320"/>
      <c r="M436" s="299"/>
      <c r="N436" s="300"/>
      <c r="O436" s="300"/>
      <c r="P436" s="300"/>
      <c r="Q436" s="300"/>
      <c r="R436" s="300"/>
      <c r="S436" s="30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</row>
    <row r="437" spans="1:71" s="59" customFormat="1" ht="13.5" customHeight="1">
      <c r="A437" s="134"/>
      <c r="B437" s="172"/>
      <c r="C437" s="202">
        <v>2110</v>
      </c>
      <c r="D437" s="109" t="s">
        <v>4</v>
      </c>
      <c r="E437" s="321"/>
      <c r="F437" s="321"/>
      <c r="G437" s="138"/>
      <c r="H437" s="138"/>
      <c r="I437" s="13"/>
      <c r="J437" s="297"/>
      <c r="K437" s="298"/>
      <c r="L437" s="298"/>
      <c r="M437" s="299"/>
      <c r="N437" s="300"/>
      <c r="O437" s="300"/>
      <c r="P437" s="300"/>
      <c r="Q437" s="300"/>
      <c r="R437" s="300"/>
      <c r="S437" s="30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</row>
    <row r="438" spans="1:71" s="59" customFormat="1" ht="13.5" customHeight="1">
      <c r="A438" s="134"/>
      <c r="B438" s="172"/>
      <c r="C438" s="202"/>
      <c r="D438" s="109" t="s">
        <v>213</v>
      </c>
      <c r="E438" s="321"/>
      <c r="F438" s="321"/>
      <c r="G438" s="138"/>
      <c r="H438" s="138"/>
      <c r="I438" s="13"/>
      <c r="J438" s="297"/>
      <c r="K438" s="298"/>
      <c r="L438" s="298"/>
      <c r="M438" s="299"/>
      <c r="N438" s="300"/>
      <c r="O438" s="300"/>
      <c r="P438" s="300"/>
      <c r="Q438" s="300"/>
      <c r="R438" s="300"/>
      <c r="S438" s="30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</row>
    <row r="439" spans="1:71" s="59" customFormat="1" ht="13.5" customHeight="1">
      <c r="A439" s="134"/>
      <c r="B439" s="178"/>
      <c r="C439" s="202"/>
      <c r="D439" s="109" t="s">
        <v>212</v>
      </c>
      <c r="E439" s="321">
        <v>194000</v>
      </c>
      <c r="F439" s="321">
        <v>208000</v>
      </c>
      <c r="G439" s="138">
        <v>20000</v>
      </c>
      <c r="H439" s="138">
        <f>G439/F439*100</f>
        <v>9.615384615384617</v>
      </c>
      <c r="I439" s="13"/>
      <c r="J439" s="297"/>
      <c r="K439" s="298"/>
      <c r="L439" s="298"/>
      <c r="M439" s="299"/>
      <c r="N439" s="300"/>
      <c r="O439" s="300"/>
      <c r="P439" s="300"/>
      <c r="Q439" s="300"/>
      <c r="R439" s="300"/>
      <c r="S439" s="30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</row>
    <row r="440" spans="1:71" s="59" customFormat="1" ht="13.5" customHeight="1">
      <c r="A440" s="134"/>
      <c r="B440" s="170">
        <v>71015</v>
      </c>
      <c r="C440" s="179"/>
      <c r="D440" s="129" t="s">
        <v>11</v>
      </c>
      <c r="E440" s="318">
        <f>E443</f>
        <v>381500</v>
      </c>
      <c r="F440" s="318">
        <f>F443</f>
        <v>414700</v>
      </c>
      <c r="G440" s="131">
        <f>G443</f>
        <v>216820</v>
      </c>
      <c r="H440" s="131">
        <f>G440/F440*100</f>
        <v>52.283578490475044</v>
      </c>
      <c r="I440" s="199"/>
      <c r="J440" s="319"/>
      <c r="K440" s="320"/>
      <c r="L440" s="320"/>
      <c r="M440" s="299"/>
      <c r="N440" s="300"/>
      <c r="O440" s="300"/>
      <c r="P440" s="300"/>
      <c r="Q440" s="300"/>
      <c r="R440" s="300"/>
      <c r="S440" s="30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</row>
    <row r="441" spans="1:71" s="59" customFormat="1" ht="13.5" customHeight="1">
      <c r="A441" s="134"/>
      <c r="B441" s="172"/>
      <c r="C441" s="202">
        <v>2110</v>
      </c>
      <c r="D441" s="109" t="s">
        <v>4</v>
      </c>
      <c r="E441" s="321"/>
      <c r="F441" s="321"/>
      <c r="G441" s="138"/>
      <c r="H441" s="138"/>
      <c r="I441" s="13"/>
      <c r="J441" s="297"/>
      <c r="K441" s="298"/>
      <c r="L441" s="298"/>
      <c r="M441" s="299"/>
      <c r="N441" s="300"/>
      <c r="O441" s="300"/>
      <c r="P441" s="300"/>
      <c r="Q441" s="300"/>
      <c r="R441" s="300"/>
      <c r="S441" s="30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</row>
    <row r="442" spans="1:71" s="59" customFormat="1" ht="13.5" customHeight="1">
      <c r="A442" s="134"/>
      <c r="B442" s="172"/>
      <c r="C442" s="202"/>
      <c r="D442" s="109" t="s">
        <v>213</v>
      </c>
      <c r="E442" s="321"/>
      <c r="F442" s="321"/>
      <c r="G442" s="138"/>
      <c r="H442" s="138"/>
      <c r="I442" s="13"/>
      <c r="J442" s="297"/>
      <c r="K442" s="298"/>
      <c r="L442" s="298"/>
      <c r="M442" s="299"/>
      <c r="N442" s="300"/>
      <c r="O442" s="300"/>
      <c r="P442" s="300"/>
      <c r="Q442" s="300"/>
      <c r="R442" s="300"/>
      <c r="S442" s="30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</row>
    <row r="443" spans="1:71" s="59" customFormat="1" ht="13.5" customHeight="1">
      <c r="A443" s="134"/>
      <c r="B443" s="172"/>
      <c r="C443" s="202"/>
      <c r="D443" s="109" t="s">
        <v>212</v>
      </c>
      <c r="E443" s="321">
        <v>381500</v>
      </c>
      <c r="F443" s="321">
        <v>414700</v>
      </c>
      <c r="G443" s="138">
        <v>216820</v>
      </c>
      <c r="H443" s="138">
        <f>G443/F443*100</f>
        <v>52.283578490475044</v>
      </c>
      <c r="I443" s="13"/>
      <c r="J443" s="297"/>
      <c r="K443" s="298"/>
      <c r="L443" s="298"/>
      <c r="M443" s="299"/>
      <c r="N443" s="300"/>
      <c r="O443" s="300"/>
      <c r="P443" s="300"/>
      <c r="Q443" s="300"/>
      <c r="R443" s="300"/>
      <c r="S443" s="30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</row>
    <row r="444" spans="1:71" s="59" customFormat="1" ht="13.5" customHeight="1">
      <c r="A444" s="97">
        <v>750</v>
      </c>
      <c r="B444" s="97"/>
      <c r="C444" s="331"/>
      <c r="D444" s="204" t="s">
        <v>12</v>
      </c>
      <c r="E444" s="406">
        <f>E445+E449</f>
        <v>47980</v>
      </c>
      <c r="F444" s="406">
        <f>F445+F449</f>
        <v>50894</v>
      </c>
      <c r="G444" s="99">
        <f>G445+G449</f>
        <v>33632</v>
      </c>
      <c r="H444" s="99">
        <f>G444/F444*100</f>
        <v>66.08244586788227</v>
      </c>
      <c r="I444" s="104"/>
      <c r="J444" s="338"/>
      <c r="K444" s="339"/>
      <c r="L444" s="339"/>
      <c r="M444" s="299"/>
      <c r="N444" s="300"/>
      <c r="O444" s="300"/>
      <c r="P444" s="300"/>
      <c r="Q444" s="300"/>
      <c r="R444" s="300"/>
      <c r="S444" s="30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</row>
    <row r="445" spans="1:71" s="59" customFormat="1" ht="13.5" customHeight="1">
      <c r="A445" s="134"/>
      <c r="B445" s="228">
        <v>75011</v>
      </c>
      <c r="C445" s="179"/>
      <c r="D445" s="129" t="s">
        <v>13</v>
      </c>
      <c r="E445" s="318">
        <f>E448</f>
        <v>34480</v>
      </c>
      <c r="F445" s="318">
        <f>F448</f>
        <v>37394</v>
      </c>
      <c r="G445" s="131">
        <f>G448</f>
        <v>20132</v>
      </c>
      <c r="H445" s="131">
        <f>G445/F445*100</f>
        <v>53.83751403968551</v>
      </c>
      <c r="I445" s="199"/>
      <c r="J445" s="319"/>
      <c r="K445" s="320"/>
      <c r="L445" s="320"/>
      <c r="M445" s="299"/>
      <c r="N445" s="300"/>
      <c r="O445" s="300"/>
      <c r="P445" s="300"/>
      <c r="Q445" s="300"/>
      <c r="R445" s="300"/>
      <c r="S445" s="30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</row>
    <row r="446" spans="1:71" s="59" customFormat="1" ht="13.5" customHeight="1">
      <c r="A446" s="134"/>
      <c r="B446" s="172"/>
      <c r="C446" s="202">
        <v>2110</v>
      </c>
      <c r="D446" s="109" t="s">
        <v>4</v>
      </c>
      <c r="E446" s="321"/>
      <c r="F446" s="321"/>
      <c r="G446" s="138"/>
      <c r="H446" s="138"/>
      <c r="I446" s="13"/>
      <c r="J446" s="297"/>
      <c r="K446" s="298"/>
      <c r="L446" s="298"/>
      <c r="M446" s="299"/>
      <c r="N446" s="300"/>
      <c r="O446" s="300"/>
      <c r="P446" s="300"/>
      <c r="Q446" s="300"/>
      <c r="R446" s="300"/>
      <c r="S446" s="30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</row>
    <row r="447" spans="1:71" s="59" customFormat="1" ht="13.5" customHeight="1">
      <c r="A447" s="134"/>
      <c r="B447" s="172"/>
      <c r="C447" s="202"/>
      <c r="D447" s="109" t="s">
        <v>213</v>
      </c>
      <c r="E447" s="321"/>
      <c r="F447" s="321"/>
      <c r="G447" s="138"/>
      <c r="H447" s="138"/>
      <c r="I447" s="13"/>
      <c r="J447" s="297"/>
      <c r="K447" s="298"/>
      <c r="L447" s="298"/>
      <c r="M447" s="299"/>
      <c r="N447" s="300"/>
      <c r="O447" s="300"/>
      <c r="P447" s="300"/>
      <c r="Q447" s="300"/>
      <c r="R447" s="300"/>
      <c r="S447" s="30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</row>
    <row r="448" spans="1:71" s="59" customFormat="1" ht="13.5" customHeight="1">
      <c r="A448" s="134"/>
      <c r="B448" s="178"/>
      <c r="C448" s="202"/>
      <c r="D448" s="109" t="s">
        <v>212</v>
      </c>
      <c r="E448" s="321">
        <v>34480</v>
      </c>
      <c r="F448" s="321">
        <v>37394</v>
      </c>
      <c r="G448" s="138">
        <v>20132</v>
      </c>
      <c r="H448" s="138">
        <f>G448/F448*100</f>
        <v>53.83751403968551</v>
      </c>
      <c r="I448" s="13"/>
      <c r="J448" s="297"/>
      <c r="K448" s="298"/>
      <c r="L448" s="298"/>
      <c r="M448" s="299"/>
      <c r="N448" s="300"/>
      <c r="O448" s="300"/>
      <c r="P448" s="300"/>
      <c r="Q448" s="300"/>
      <c r="R448" s="300"/>
      <c r="S448" s="30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</row>
    <row r="449" spans="1:71" s="59" customFormat="1" ht="13.5" customHeight="1">
      <c r="A449" s="157"/>
      <c r="B449" s="127">
        <v>75045</v>
      </c>
      <c r="C449" s="128"/>
      <c r="D449" s="129" t="s">
        <v>158</v>
      </c>
      <c r="E449" s="407">
        <f>E452</f>
        <v>13500</v>
      </c>
      <c r="F449" s="407">
        <f>F452</f>
        <v>13500</v>
      </c>
      <c r="G449" s="253">
        <f>G452</f>
        <v>13500</v>
      </c>
      <c r="H449" s="337">
        <f>G449/F449*100</f>
        <v>100</v>
      </c>
      <c r="I449" s="199"/>
      <c r="J449" s="319"/>
      <c r="K449" s="320"/>
      <c r="L449" s="320"/>
      <c r="M449" s="299"/>
      <c r="N449" s="300"/>
      <c r="O449" s="300"/>
      <c r="P449" s="300"/>
      <c r="Q449" s="300"/>
      <c r="R449" s="300"/>
      <c r="S449" s="30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</row>
    <row r="450" spans="1:71" s="59" customFormat="1" ht="13.5" customHeight="1">
      <c r="A450" s="134"/>
      <c r="B450" s="134"/>
      <c r="C450" s="177">
        <v>2110</v>
      </c>
      <c r="D450" s="109" t="s">
        <v>4</v>
      </c>
      <c r="E450" s="354"/>
      <c r="F450" s="354"/>
      <c r="G450" s="255"/>
      <c r="H450" s="255"/>
      <c r="I450" s="13"/>
      <c r="J450" s="297"/>
      <c r="K450" s="298"/>
      <c r="L450" s="298"/>
      <c r="M450" s="299"/>
      <c r="N450" s="300"/>
      <c r="O450" s="300"/>
      <c r="P450" s="300"/>
      <c r="Q450" s="300"/>
      <c r="R450" s="300"/>
      <c r="S450" s="30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</row>
    <row r="451" spans="1:71" s="59" customFormat="1" ht="13.5" customHeight="1">
      <c r="A451" s="134"/>
      <c r="B451" s="134"/>
      <c r="C451" s="177"/>
      <c r="D451" s="109" t="s">
        <v>213</v>
      </c>
      <c r="E451" s="354"/>
      <c r="F451" s="354"/>
      <c r="G451" s="255"/>
      <c r="H451" s="255"/>
      <c r="I451" s="13"/>
      <c r="J451" s="297"/>
      <c r="K451" s="298"/>
      <c r="L451" s="298"/>
      <c r="M451" s="299"/>
      <c r="N451" s="300"/>
      <c r="O451" s="300"/>
      <c r="P451" s="300"/>
      <c r="Q451" s="300"/>
      <c r="R451" s="300"/>
      <c r="S451" s="30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</row>
    <row r="452" spans="1:71" s="59" customFormat="1" ht="13.5" customHeight="1">
      <c r="A452" s="134"/>
      <c r="B452" s="134"/>
      <c r="C452" s="229"/>
      <c r="D452" s="242" t="s">
        <v>212</v>
      </c>
      <c r="E452" s="306">
        <v>13500</v>
      </c>
      <c r="F452" s="306">
        <v>13500</v>
      </c>
      <c r="G452" s="87">
        <v>13500</v>
      </c>
      <c r="H452" s="244">
        <f>G452/F452*100</f>
        <v>100</v>
      </c>
      <c r="I452" s="13"/>
      <c r="J452" s="297"/>
      <c r="K452" s="298"/>
      <c r="L452" s="298"/>
      <c r="M452" s="299"/>
      <c r="N452" s="300"/>
      <c r="O452" s="300"/>
      <c r="P452" s="300"/>
      <c r="Q452" s="300"/>
      <c r="R452" s="300"/>
      <c r="S452" s="30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</row>
    <row r="453" spans="1:71" s="59" customFormat="1" ht="13.5" customHeight="1">
      <c r="A453" s="97">
        <v>752</v>
      </c>
      <c r="B453" s="97"/>
      <c r="C453" s="97"/>
      <c r="D453" s="97" t="s">
        <v>335</v>
      </c>
      <c r="E453" s="294">
        <v>0</v>
      </c>
      <c r="F453" s="294">
        <f>F454</f>
        <v>30387</v>
      </c>
      <c r="G453" s="295">
        <f>G454</f>
        <v>30387</v>
      </c>
      <c r="H453" s="296">
        <f>G453/F453*100</f>
        <v>100</v>
      </c>
      <c r="I453" s="13"/>
      <c r="J453" s="297"/>
      <c r="K453" s="298"/>
      <c r="L453" s="298"/>
      <c r="M453" s="299"/>
      <c r="N453" s="300"/>
      <c r="O453" s="300"/>
      <c r="P453" s="300"/>
      <c r="Q453" s="300"/>
      <c r="R453" s="300"/>
      <c r="S453" s="30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</row>
    <row r="454" spans="1:71" s="59" customFormat="1" ht="13.5" customHeight="1">
      <c r="A454" s="215"/>
      <c r="B454" s="215">
        <v>75295</v>
      </c>
      <c r="C454" s="228"/>
      <c r="D454" s="102" t="s">
        <v>115</v>
      </c>
      <c r="E454" s="301">
        <v>0</v>
      </c>
      <c r="F454" s="302">
        <f>F457</f>
        <v>30387</v>
      </c>
      <c r="G454" s="303">
        <f>G457</f>
        <v>30387</v>
      </c>
      <c r="H454" s="304">
        <v>100</v>
      </c>
      <c r="I454" s="13"/>
      <c r="J454" s="297"/>
      <c r="K454" s="298"/>
      <c r="L454" s="298"/>
      <c r="M454" s="299"/>
      <c r="N454" s="300"/>
      <c r="O454" s="300"/>
      <c r="P454" s="300"/>
      <c r="Q454" s="300"/>
      <c r="R454" s="300"/>
      <c r="S454" s="30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</row>
    <row r="455" spans="1:71" s="59" customFormat="1" ht="13.5" customHeight="1">
      <c r="A455" s="134"/>
      <c r="B455" s="134"/>
      <c r="C455" s="177">
        <v>2110</v>
      </c>
      <c r="D455" s="109" t="s">
        <v>4</v>
      </c>
      <c r="E455" s="305"/>
      <c r="F455" s="306"/>
      <c r="G455" s="307"/>
      <c r="H455" s="244"/>
      <c r="I455" s="13"/>
      <c r="J455" s="297"/>
      <c r="K455" s="298"/>
      <c r="L455" s="298"/>
      <c r="M455" s="299"/>
      <c r="N455" s="300"/>
      <c r="O455" s="300"/>
      <c r="P455" s="300"/>
      <c r="Q455" s="300"/>
      <c r="R455" s="300"/>
      <c r="S455" s="30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</row>
    <row r="456" spans="1:71" s="59" customFormat="1" ht="13.5" customHeight="1">
      <c r="A456" s="134"/>
      <c r="B456" s="134"/>
      <c r="C456" s="177"/>
      <c r="D456" s="109" t="s">
        <v>213</v>
      </c>
      <c r="E456" s="305"/>
      <c r="F456" s="306"/>
      <c r="G456" s="307"/>
      <c r="H456" s="244"/>
      <c r="I456" s="13"/>
      <c r="J456" s="297"/>
      <c r="K456" s="298"/>
      <c r="L456" s="298"/>
      <c r="M456" s="299"/>
      <c r="N456" s="300"/>
      <c r="O456" s="300"/>
      <c r="P456" s="300"/>
      <c r="Q456" s="300"/>
      <c r="R456" s="300"/>
      <c r="S456" s="30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</row>
    <row r="457" spans="1:71" s="59" customFormat="1" ht="13.5" customHeight="1">
      <c r="A457" s="134"/>
      <c r="B457" s="134"/>
      <c r="C457" s="229"/>
      <c r="D457" s="242" t="s">
        <v>212</v>
      </c>
      <c r="E457" s="305">
        <v>0</v>
      </c>
      <c r="F457" s="306">
        <v>30387</v>
      </c>
      <c r="G457" s="307">
        <v>30387</v>
      </c>
      <c r="H457" s="244">
        <v>100</v>
      </c>
      <c r="I457" s="13"/>
      <c r="J457" s="297"/>
      <c r="K457" s="298"/>
      <c r="L457" s="298"/>
      <c r="M457" s="299"/>
      <c r="N457" s="300"/>
      <c r="O457" s="300"/>
      <c r="P457" s="300"/>
      <c r="Q457" s="300"/>
      <c r="R457" s="300"/>
      <c r="S457" s="30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</row>
    <row r="458" spans="1:71" s="59" customFormat="1" ht="13.5" customHeight="1">
      <c r="A458" s="218">
        <v>754</v>
      </c>
      <c r="B458" s="218"/>
      <c r="C458" s="218"/>
      <c r="D458" s="408" t="s">
        <v>98</v>
      </c>
      <c r="E458" s="409"/>
      <c r="F458" s="410"/>
      <c r="G458" s="411"/>
      <c r="H458" s="333"/>
      <c r="I458" s="13"/>
      <c r="J458" s="297"/>
      <c r="K458" s="298"/>
      <c r="L458" s="298"/>
      <c r="M458" s="299"/>
      <c r="N458" s="300"/>
      <c r="O458" s="300"/>
      <c r="P458" s="300"/>
      <c r="Q458" s="300"/>
      <c r="R458" s="300"/>
      <c r="S458" s="30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</row>
    <row r="459" spans="1:71" s="59" customFormat="1" ht="13.5" customHeight="1">
      <c r="A459" s="246"/>
      <c r="B459" s="246"/>
      <c r="C459" s="246"/>
      <c r="D459" s="219" t="s">
        <v>63</v>
      </c>
      <c r="E459" s="412">
        <f>E460</f>
        <v>4114000</v>
      </c>
      <c r="F459" s="413">
        <f>F460</f>
        <v>4495457</v>
      </c>
      <c r="G459" s="414">
        <f>G460</f>
        <v>2874205</v>
      </c>
      <c r="H459" s="415">
        <f>G459/F459*100</f>
        <v>63.93576893294719</v>
      </c>
      <c r="I459" s="104"/>
      <c r="J459" s="338"/>
      <c r="K459" s="339"/>
      <c r="L459" s="339"/>
      <c r="M459" s="299"/>
      <c r="N459" s="300"/>
      <c r="O459" s="300"/>
      <c r="P459" s="300"/>
      <c r="Q459" s="300"/>
      <c r="R459" s="300"/>
      <c r="S459" s="30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</row>
    <row r="460" spans="1:71" s="59" customFormat="1" ht="13.5" customHeight="1">
      <c r="A460" s="126"/>
      <c r="B460" s="127">
        <v>75411</v>
      </c>
      <c r="C460" s="179"/>
      <c r="D460" s="179" t="s">
        <v>20</v>
      </c>
      <c r="E460" s="318">
        <f>E463</f>
        <v>4114000</v>
      </c>
      <c r="F460" s="318">
        <f>F463</f>
        <v>4495457</v>
      </c>
      <c r="G460" s="131">
        <f>G463</f>
        <v>2874205</v>
      </c>
      <c r="H460" s="131">
        <f>G460/F460*100</f>
        <v>63.93576893294719</v>
      </c>
      <c r="I460" s="199"/>
      <c r="J460" s="319"/>
      <c r="K460" s="320"/>
      <c r="L460" s="320"/>
      <c r="M460" s="299"/>
      <c r="N460" s="300"/>
      <c r="O460" s="300"/>
      <c r="P460" s="300"/>
      <c r="Q460" s="300"/>
      <c r="R460" s="300"/>
      <c r="S460" s="30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</row>
    <row r="461" spans="1:71" s="59" customFormat="1" ht="13.5" customHeight="1">
      <c r="A461" s="133"/>
      <c r="B461" s="134"/>
      <c r="C461" s="202">
        <v>2110</v>
      </c>
      <c r="D461" s="202" t="s">
        <v>4</v>
      </c>
      <c r="E461" s="321"/>
      <c r="F461" s="321"/>
      <c r="G461" s="138"/>
      <c r="H461" s="138"/>
      <c r="I461" s="13"/>
      <c r="J461" s="297"/>
      <c r="K461" s="298"/>
      <c r="L461" s="298"/>
      <c r="M461" s="299"/>
      <c r="N461" s="300"/>
      <c r="O461" s="300"/>
      <c r="P461" s="300"/>
      <c r="Q461" s="300"/>
      <c r="R461" s="300"/>
      <c r="S461" s="30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</row>
    <row r="462" spans="1:71" s="59" customFormat="1" ht="13.5" customHeight="1">
      <c r="A462" s="133"/>
      <c r="B462" s="134"/>
      <c r="C462" s="202"/>
      <c r="D462" s="202" t="s">
        <v>213</v>
      </c>
      <c r="E462" s="321"/>
      <c r="F462" s="321"/>
      <c r="G462" s="138"/>
      <c r="H462" s="138"/>
      <c r="I462" s="13"/>
      <c r="J462" s="297"/>
      <c r="K462" s="298"/>
      <c r="L462" s="298"/>
      <c r="M462" s="299"/>
      <c r="N462" s="300"/>
      <c r="O462" s="300"/>
      <c r="P462" s="300"/>
      <c r="Q462" s="300"/>
      <c r="R462" s="300"/>
      <c r="S462" s="30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</row>
    <row r="463" spans="1:71" s="59" customFormat="1" ht="13.5" customHeight="1">
      <c r="A463" s="140"/>
      <c r="B463" s="158"/>
      <c r="C463" s="202"/>
      <c r="D463" s="202" t="s">
        <v>212</v>
      </c>
      <c r="E463" s="321">
        <v>4114000</v>
      </c>
      <c r="F463" s="321">
        <v>4495457</v>
      </c>
      <c r="G463" s="138">
        <v>2874205</v>
      </c>
      <c r="H463" s="138">
        <f>G463/F463*100</f>
        <v>63.93576893294719</v>
      </c>
      <c r="I463" s="13"/>
      <c r="J463" s="297"/>
      <c r="K463" s="298"/>
      <c r="L463" s="298"/>
      <c r="M463" s="299"/>
      <c r="N463" s="300"/>
      <c r="O463" s="300"/>
      <c r="P463" s="300"/>
      <c r="Q463" s="300"/>
      <c r="R463" s="300"/>
      <c r="S463" s="30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</row>
    <row r="464" spans="1:71" s="59" customFormat="1" ht="13.5" customHeight="1">
      <c r="A464" s="97">
        <v>755</v>
      </c>
      <c r="B464" s="97"/>
      <c r="C464" s="97"/>
      <c r="D464" s="97" t="s">
        <v>270</v>
      </c>
      <c r="E464" s="98">
        <f>E465</f>
        <v>132000</v>
      </c>
      <c r="F464" s="98">
        <f>F465</f>
        <v>132000</v>
      </c>
      <c r="G464" s="99">
        <f>G465</f>
        <v>66000</v>
      </c>
      <c r="H464" s="99">
        <f>G464/F464*100</f>
        <v>50</v>
      </c>
      <c r="I464" s="13"/>
      <c r="J464" s="297"/>
      <c r="K464" s="298"/>
      <c r="L464" s="298"/>
      <c r="M464" s="299"/>
      <c r="N464" s="300"/>
      <c r="O464" s="300"/>
      <c r="P464" s="300"/>
      <c r="Q464" s="300"/>
      <c r="R464" s="300"/>
      <c r="S464" s="30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</row>
    <row r="465" spans="1:71" s="59" customFormat="1" ht="13.5" customHeight="1">
      <c r="A465" s="100"/>
      <c r="B465" s="101">
        <v>75515</v>
      </c>
      <c r="C465" s="101"/>
      <c r="D465" s="102" t="s">
        <v>269</v>
      </c>
      <c r="E465" s="103">
        <f>E468</f>
        <v>132000</v>
      </c>
      <c r="F465" s="104">
        <f>F468</f>
        <v>132000</v>
      </c>
      <c r="G465" s="105">
        <f>G468</f>
        <v>66000</v>
      </c>
      <c r="H465" s="106">
        <f>G465/F465*100</f>
        <v>50</v>
      </c>
      <c r="I465" s="13"/>
      <c r="J465" s="297"/>
      <c r="K465" s="298"/>
      <c r="L465" s="298"/>
      <c r="M465" s="299"/>
      <c r="N465" s="300"/>
      <c r="O465" s="300"/>
      <c r="P465" s="300"/>
      <c r="Q465" s="300"/>
      <c r="R465" s="300"/>
      <c r="S465" s="30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</row>
    <row r="466" spans="1:71" s="59" customFormat="1" ht="13.5" customHeight="1">
      <c r="A466" s="100"/>
      <c r="B466" s="107"/>
      <c r="C466" s="108">
        <v>2110</v>
      </c>
      <c r="D466" s="109" t="s">
        <v>4</v>
      </c>
      <c r="E466" s="110"/>
      <c r="F466" s="111"/>
      <c r="G466" s="112"/>
      <c r="H466" s="113"/>
      <c r="I466" s="13"/>
      <c r="J466" s="297"/>
      <c r="K466" s="298"/>
      <c r="L466" s="298"/>
      <c r="M466" s="299"/>
      <c r="N466" s="300"/>
      <c r="O466" s="300"/>
      <c r="P466" s="300"/>
      <c r="Q466" s="300"/>
      <c r="R466" s="300"/>
      <c r="S466" s="30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</row>
    <row r="467" spans="1:71" s="59" customFormat="1" ht="13.5" customHeight="1">
      <c r="A467" s="100"/>
      <c r="B467" s="107"/>
      <c r="C467" s="108"/>
      <c r="D467" s="109" t="s">
        <v>213</v>
      </c>
      <c r="E467" s="110"/>
      <c r="F467" s="111"/>
      <c r="G467" s="112"/>
      <c r="H467" s="113"/>
      <c r="I467" s="13"/>
      <c r="J467" s="297"/>
      <c r="K467" s="298"/>
      <c r="L467" s="298"/>
      <c r="M467" s="299"/>
      <c r="N467" s="300"/>
      <c r="O467" s="300"/>
      <c r="P467" s="300"/>
      <c r="Q467" s="300"/>
      <c r="R467" s="300"/>
      <c r="S467" s="30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</row>
    <row r="468" spans="1:71" s="59" customFormat="1" ht="13.5" customHeight="1">
      <c r="A468" s="114"/>
      <c r="B468" s="115"/>
      <c r="C468" s="108"/>
      <c r="D468" s="109" t="s">
        <v>212</v>
      </c>
      <c r="E468" s="116">
        <v>132000</v>
      </c>
      <c r="F468" s="117">
        <v>132000</v>
      </c>
      <c r="G468" s="118">
        <v>66000</v>
      </c>
      <c r="H468" s="119">
        <f>G468/F468*100</f>
        <v>50</v>
      </c>
      <c r="I468" s="13"/>
      <c r="J468" s="297"/>
      <c r="K468" s="298"/>
      <c r="L468" s="298"/>
      <c r="M468" s="299"/>
      <c r="N468" s="300"/>
      <c r="O468" s="300"/>
      <c r="P468" s="300"/>
      <c r="Q468" s="300"/>
      <c r="R468" s="300"/>
      <c r="S468" s="30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</row>
    <row r="469" spans="1:71" s="59" customFormat="1" ht="13.5" customHeight="1">
      <c r="A469" s="246">
        <v>851</v>
      </c>
      <c r="B469" s="96"/>
      <c r="C469" s="97"/>
      <c r="D469" s="193" t="s">
        <v>35</v>
      </c>
      <c r="E469" s="406">
        <f>E486</f>
        <v>1245000</v>
      </c>
      <c r="F469" s="406">
        <f>F486+F471+F490</f>
        <v>1332600</v>
      </c>
      <c r="G469" s="99">
        <f>G486+G471+G490</f>
        <v>660599</v>
      </c>
      <c r="H469" s="99">
        <f>G469/F469*100</f>
        <v>49.57218970433739</v>
      </c>
      <c r="I469" s="104"/>
      <c r="J469" s="338"/>
      <c r="K469" s="339"/>
      <c r="L469" s="339"/>
      <c r="M469" s="299"/>
      <c r="N469" s="300"/>
      <c r="O469" s="300"/>
      <c r="P469" s="300"/>
      <c r="Q469" s="300"/>
      <c r="R469" s="300"/>
      <c r="S469" s="30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</row>
    <row r="470" spans="1:71" s="59" customFormat="1" ht="13.5" customHeight="1">
      <c r="A470" s="220"/>
      <c r="B470" s="96"/>
      <c r="C470" s="329"/>
      <c r="D470" s="360" t="s">
        <v>138</v>
      </c>
      <c r="E470" s="416">
        <v>0</v>
      </c>
      <c r="F470" s="416">
        <f>F477</f>
        <v>69000</v>
      </c>
      <c r="G470" s="211">
        <f>G477</f>
        <v>69000</v>
      </c>
      <c r="H470" s="417">
        <v>100</v>
      </c>
      <c r="I470" s="104"/>
      <c r="J470" s="338"/>
      <c r="K470" s="339"/>
      <c r="L470" s="339"/>
      <c r="M470" s="299"/>
      <c r="N470" s="300"/>
      <c r="O470" s="300"/>
      <c r="P470" s="300"/>
      <c r="Q470" s="300"/>
      <c r="R470" s="300"/>
      <c r="S470" s="30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</row>
    <row r="471" spans="1:71" s="72" customFormat="1" ht="13.5" customHeight="1">
      <c r="A471" s="334"/>
      <c r="B471" s="101">
        <v>85111</v>
      </c>
      <c r="C471" s="335"/>
      <c r="D471" s="162" t="s">
        <v>148</v>
      </c>
      <c r="E471" s="336">
        <f>E474+E477</f>
        <v>0</v>
      </c>
      <c r="F471" s="336">
        <f>F474+F477</f>
        <v>87200</v>
      </c>
      <c r="G471" s="132">
        <f>G474+G477</f>
        <v>87200</v>
      </c>
      <c r="H471" s="337">
        <f>G471/F471*100</f>
        <v>100</v>
      </c>
      <c r="I471" s="104"/>
      <c r="J471" s="338"/>
      <c r="K471" s="339"/>
      <c r="L471" s="339"/>
      <c r="M471" s="340"/>
      <c r="N471" s="341"/>
      <c r="O471" s="341"/>
      <c r="P471" s="341"/>
      <c r="Q471" s="341"/>
      <c r="R471" s="341"/>
      <c r="S471" s="34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</row>
    <row r="472" spans="1:71" s="74" customFormat="1" ht="13.5" customHeight="1">
      <c r="A472" s="100"/>
      <c r="B472" s="107"/>
      <c r="C472" s="342">
        <v>2110</v>
      </c>
      <c r="D472" s="109" t="s">
        <v>4</v>
      </c>
      <c r="E472" s="343"/>
      <c r="F472" s="343"/>
      <c r="G472" s="119"/>
      <c r="H472" s="119"/>
      <c r="I472" s="13"/>
      <c r="J472" s="297"/>
      <c r="K472" s="298"/>
      <c r="L472" s="298"/>
      <c r="M472" s="344"/>
      <c r="N472" s="345"/>
      <c r="O472" s="345"/>
      <c r="P472" s="345"/>
      <c r="Q472" s="345"/>
      <c r="R472" s="345"/>
      <c r="S472" s="345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  <c r="BR472" s="73"/>
      <c r="BS472" s="73"/>
    </row>
    <row r="473" spans="1:71" s="74" customFormat="1" ht="13.5" customHeight="1">
      <c r="A473" s="100"/>
      <c r="B473" s="107"/>
      <c r="C473" s="342"/>
      <c r="D473" s="109" t="s">
        <v>213</v>
      </c>
      <c r="E473" s="343"/>
      <c r="F473" s="343"/>
      <c r="G473" s="119"/>
      <c r="H473" s="119"/>
      <c r="I473" s="13"/>
      <c r="J473" s="297"/>
      <c r="K473" s="298"/>
      <c r="L473" s="298"/>
      <c r="M473" s="344"/>
      <c r="N473" s="345"/>
      <c r="O473" s="345"/>
      <c r="P473" s="345"/>
      <c r="Q473" s="345"/>
      <c r="R473" s="345"/>
      <c r="S473" s="345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  <c r="BN473" s="73"/>
      <c r="BO473" s="73"/>
      <c r="BP473" s="73"/>
      <c r="BQ473" s="73"/>
      <c r="BR473" s="73"/>
      <c r="BS473" s="73"/>
    </row>
    <row r="474" spans="1:71" s="74" customFormat="1" ht="13.5" customHeight="1">
      <c r="A474" s="100"/>
      <c r="B474" s="107"/>
      <c r="C474" s="342"/>
      <c r="D474" s="109" t="s">
        <v>212</v>
      </c>
      <c r="E474" s="343">
        <v>0</v>
      </c>
      <c r="F474" s="343">
        <v>18200</v>
      </c>
      <c r="G474" s="119">
        <v>18200</v>
      </c>
      <c r="H474" s="138">
        <f>G474/F474*100</f>
        <v>100</v>
      </c>
      <c r="I474" s="13"/>
      <c r="J474" s="297"/>
      <c r="K474" s="298"/>
      <c r="L474" s="298"/>
      <c r="M474" s="344"/>
      <c r="N474" s="345"/>
      <c r="O474" s="345"/>
      <c r="P474" s="345"/>
      <c r="Q474" s="345"/>
      <c r="R474" s="345"/>
      <c r="S474" s="345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  <c r="BN474" s="73"/>
      <c r="BO474" s="73"/>
      <c r="BP474" s="73"/>
      <c r="BQ474" s="73"/>
      <c r="BR474" s="73"/>
      <c r="BS474" s="73"/>
    </row>
    <row r="475" spans="1:71" s="74" customFormat="1" ht="13.5" customHeight="1">
      <c r="A475" s="100"/>
      <c r="B475" s="107"/>
      <c r="C475" s="342">
        <v>6410</v>
      </c>
      <c r="D475" s="109" t="s">
        <v>358</v>
      </c>
      <c r="E475" s="343"/>
      <c r="F475" s="343"/>
      <c r="G475" s="119"/>
      <c r="H475" s="119"/>
      <c r="I475" s="13"/>
      <c r="J475" s="297"/>
      <c r="K475" s="298"/>
      <c r="L475" s="298"/>
      <c r="M475" s="344"/>
      <c r="N475" s="345"/>
      <c r="O475" s="345"/>
      <c r="P475" s="345"/>
      <c r="Q475" s="345"/>
      <c r="R475" s="345"/>
      <c r="S475" s="345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  <c r="BN475" s="73"/>
      <c r="BO475" s="73"/>
      <c r="BP475" s="73"/>
      <c r="BQ475" s="73"/>
      <c r="BR475" s="73"/>
      <c r="BS475" s="73"/>
    </row>
    <row r="476" spans="1:71" s="74" customFormat="1" ht="13.5" customHeight="1">
      <c r="A476" s="100"/>
      <c r="B476" s="107"/>
      <c r="C476" s="342"/>
      <c r="D476" s="165" t="s">
        <v>359</v>
      </c>
      <c r="E476" s="343"/>
      <c r="F476" s="343"/>
      <c r="G476" s="119"/>
      <c r="H476" s="119"/>
      <c r="I476" s="13"/>
      <c r="J476" s="297"/>
      <c r="K476" s="298"/>
      <c r="L476" s="298"/>
      <c r="M476" s="344"/>
      <c r="N476" s="345"/>
      <c r="O476" s="345"/>
      <c r="P476" s="345"/>
      <c r="Q476" s="345"/>
      <c r="R476" s="345"/>
      <c r="S476" s="345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  <c r="BN476" s="73"/>
      <c r="BO476" s="73"/>
      <c r="BP476" s="73"/>
      <c r="BQ476" s="73"/>
      <c r="BR476" s="73"/>
      <c r="BS476" s="73"/>
    </row>
    <row r="477" spans="1:71" s="74" customFormat="1" ht="13.5" customHeight="1">
      <c r="A477" s="114"/>
      <c r="B477" s="115"/>
      <c r="C477" s="342"/>
      <c r="D477" s="165" t="s">
        <v>360</v>
      </c>
      <c r="E477" s="343">
        <v>0</v>
      </c>
      <c r="F477" s="343">
        <v>69000</v>
      </c>
      <c r="G477" s="119">
        <v>69000</v>
      </c>
      <c r="H477" s="138">
        <f>G477/F477*100</f>
        <v>100</v>
      </c>
      <c r="I477" s="13"/>
      <c r="J477" s="297"/>
      <c r="K477" s="298"/>
      <c r="L477" s="298"/>
      <c r="M477" s="344"/>
      <c r="N477" s="345"/>
      <c r="O477" s="345"/>
      <c r="P477" s="345"/>
      <c r="Q477" s="345"/>
      <c r="R477" s="345"/>
      <c r="S477" s="345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  <c r="BR477" s="73"/>
      <c r="BS477" s="73"/>
    </row>
    <row r="478" spans="1:71" s="59" customFormat="1" ht="13.5" customHeight="1">
      <c r="A478" s="418"/>
      <c r="B478" s="418"/>
      <c r="C478" s="418"/>
      <c r="D478" s="418"/>
      <c r="E478" s="418"/>
      <c r="F478" s="418"/>
      <c r="G478" s="418"/>
      <c r="H478" s="419"/>
      <c r="I478" s="13"/>
      <c r="J478" s="297"/>
      <c r="K478" s="298"/>
      <c r="L478" s="298"/>
      <c r="M478" s="299"/>
      <c r="N478" s="300"/>
      <c r="O478" s="300"/>
      <c r="P478" s="300"/>
      <c r="Q478" s="300"/>
      <c r="R478" s="300"/>
      <c r="S478" s="30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</row>
    <row r="479" spans="1:71" s="59" customFormat="1" ht="13.5" customHeight="1">
      <c r="A479" s="236"/>
      <c r="B479" s="236"/>
      <c r="C479" s="236"/>
      <c r="D479" s="236"/>
      <c r="E479" s="420"/>
      <c r="F479" s="420"/>
      <c r="G479" s="420"/>
      <c r="H479" s="238"/>
      <c r="I479" s="13"/>
      <c r="J479" s="297"/>
      <c r="K479" s="298"/>
      <c r="L479" s="298"/>
      <c r="M479" s="299"/>
      <c r="N479" s="300"/>
      <c r="O479" s="300"/>
      <c r="P479" s="300"/>
      <c r="Q479" s="300"/>
      <c r="R479" s="300"/>
      <c r="S479" s="30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</row>
    <row r="480" spans="1:71" s="59" customFormat="1" ht="13.5" customHeight="1">
      <c r="A480" s="236"/>
      <c r="B480" s="236"/>
      <c r="C480" s="236"/>
      <c r="D480" s="881" t="s">
        <v>443</v>
      </c>
      <c r="E480" s="420"/>
      <c r="F480" s="420"/>
      <c r="G480" s="420"/>
      <c r="H480" s="238"/>
      <c r="I480" s="13"/>
      <c r="J480" s="297"/>
      <c r="K480" s="298"/>
      <c r="L480" s="298"/>
      <c r="M480" s="299"/>
      <c r="N480" s="300"/>
      <c r="O480" s="300"/>
      <c r="P480" s="300"/>
      <c r="Q480" s="300"/>
      <c r="R480" s="300"/>
      <c r="S480" s="30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</row>
    <row r="481" spans="1:71" s="59" customFormat="1" ht="13.5" customHeight="1">
      <c r="A481" s="83" t="s">
        <v>0</v>
      </c>
      <c r="B481" s="84" t="s">
        <v>1</v>
      </c>
      <c r="C481" s="83" t="s">
        <v>2</v>
      </c>
      <c r="D481" s="84" t="s">
        <v>3</v>
      </c>
      <c r="E481" s="85" t="s">
        <v>134</v>
      </c>
      <c r="F481" s="84" t="s">
        <v>135</v>
      </c>
      <c r="G481" s="86" t="s">
        <v>133</v>
      </c>
      <c r="H481" s="87" t="s">
        <v>142</v>
      </c>
      <c r="I481" s="13"/>
      <c r="J481" s="297"/>
      <c r="K481" s="298"/>
      <c r="L481" s="298"/>
      <c r="M481" s="299"/>
      <c r="N481" s="300"/>
      <c r="O481" s="300"/>
      <c r="P481" s="300"/>
      <c r="Q481" s="300"/>
      <c r="R481" s="300"/>
      <c r="S481" s="30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</row>
    <row r="482" spans="1:71" s="59" customFormat="1" ht="13.5" customHeight="1">
      <c r="A482" s="88"/>
      <c r="B482" s="89"/>
      <c r="C482" s="88"/>
      <c r="D482" s="90"/>
      <c r="E482" s="88" t="s">
        <v>123</v>
      </c>
      <c r="F482" s="89" t="s">
        <v>136</v>
      </c>
      <c r="G482" s="91" t="s">
        <v>345</v>
      </c>
      <c r="H482" s="92" t="s">
        <v>140</v>
      </c>
      <c r="I482" s="13"/>
      <c r="J482" s="297"/>
      <c r="K482" s="298"/>
      <c r="L482" s="298"/>
      <c r="M482" s="299"/>
      <c r="N482" s="300"/>
      <c r="O482" s="300"/>
      <c r="P482" s="300"/>
      <c r="Q482" s="300"/>
      <c r="R482" s="300"/>
      <c r="S482" s="30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</row>
    <row r="483" spans="1:71" s="59" customFormat="1" ht="13.5" customHeight="1">
      <c r="A483" s="93">
        <v>1</v>
      </c>
      <c r="B483" s="93">
        <v>2</v>
      </c>
      <c r="C483" s="93">
        <v>3</v>
      </c>
      <c r="D483" s="93">
        <v>4</v>
      </c>
      <c r="E483" s="93">
        <v>5</v>
      </c>
      <c r="F483" s="93">
        <v>6</v>
      </c>
      <c r="G483" s="94">
        <v>7</v>
      </c>
      <c r="H483" s="95">
        <v>8</v>
      </c>
      <c r="I483" s="13"/>
      <c r="J483" s="297"/>
      <c r="K483" s="298"/>
      <c r="L483" s="298"/>
      <c r="M483" s="299"/>
      <c r="N483" s="300"/>
      <c r="O483" s="300"/>
      <c r="P483" s="300"/>
      <c r="Q483" s="300"/>
      <c r="R483" s="300"/>
      <c r="S483" s="30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</row>
    <row r="484" spans="1:71" s="59" customFormat="1" ht="13.5" customHeight="1">
      <c r="A484" s="157"/>
      <c r="B484" s="170">
        <v>85156</v>
      </c>
      <c r="C484" s="179"/>
      <c r="D484" s="129" t="s">
        <v>239</v>
      </c>
      <c r="E484" s="318"/>
      <c r="F484" s="318"/>
      <c r="G484" s="131"/>
      <c r="H484" s="131"/>
      <c r="I484" s="13"/>
      <c r="J484" s="297"/>
      <c r="K484" s="298"/>
      <c r="L484" s="298"/>
      <c r="M484" s="299"/>
      <c r="N484" s="300"/>
      <c r="O484" s="300"/>
      <c r="P484" s="300"/>
      <c r="Q484" s="300"/>
      <c r="R484" s="300"/>
      <c r="S484" s="30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</row>
    <row r="485" spans="1:71" s="59" customFormat="1" ht="13.5" customHeight="1">
      <c r="A485" s="157"/>
      <c r="B485" s="228"/>
      <c r="C485" s="179"/>
      <c r="D485" s="129" t="s">
        <v>238</v>
      </c>
      <c r="E485" s="318"/>
      <c r="F485" s="318"/>
      <c r="G485" s="131"/>
      <c r="H485" s="131"/>
      <c r="I485" s="199"/>
      <c r="J485" s="319"/>
      <c r="K485" s="320"/>
      <c r="L485" s="320"/>
      <c r="M485" s="299"/>
      <c r="N485" s="300"/>
      <c r="O485" s="300"/>
      <c r="P485" s="300"/>
      <c r="Q485" s="300"/>
      <c r="R485" s="300"/>
      <c r="S485" s="30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</row>
    <row r="486" spans="1:71" s="59" customFormat="1" ht="13.5" customHeight="1">
      <c r="A486" s="157"/>
      <c r="B486" s="228"/>
      <c r="C486" s="179"/>
      <c r="D486" s="129" t="s">
        <v>237</v>
      </c>
      <c r="E486" s="318">
        <f>E489</f>
        <v>1245000</v>
      </c>
      <c r="F486" s="318">
        <f>F489</f>
        <v>1245000</v>
      </c>
      <c r="G486" s="131">
        <f>G489</f>
        <v>572999</v>
      </c>
      <c r="H486" s="131">
        <f>G486/F486*100</f>
        <v>46.024016064257026</v>
      </c>
      <c r="I486" s="199"/>
      <c r="J486" s="319"/>
      <c r="K486" s="320"/>
      <c r="L486" s="320"/>
      <c r="M486" s="299"/>
      <c r="N486" s="300"/>
      <c r="O486" s="300"/>
      <c r="P486" s="300"/>
      <c r="Q486" s="300"/>
      <c r="R486" s="300"/>
      <c r="S486" s="30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</row>
    <row r="487" spans="1:71" s="59" customFormat="1" ht="13.5" customHeight="1">
      <c r="A487" s="134"/>
      <c r="B487" s="172"/>
      <c r="C487" s="202">
        <v>2110</v>
      </c>
      <c r="D487" s="109" t="s">
        <v>4</v>
      </c>
      <c r="E487" s="321"/>
      <c r="F487" s="321"/>
      <c r="G487" s="138"/>
      <c r="H487" s="138"/>
      <c r="I487" s="13"/>
      <c r="J487" s="297"/>
      <c r="K487" s="298"/>
      <c r="L487" s="298"/>
      <c r="M487" s="299"/>
      <c r="N487" s="300"/>
      <c r="O487" s="300"/>
      <c r="P487" s="300"/>
      <c r="Q487" s="300"/>
      <c r="R487" s="300"/>
      <c r="S487" s="30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</row>
    <row r="488" spans="1:71" s="59" customFormat="1" ht="13.5" customHeight="1">
      <c r="A488" s="134"/>
      <c r="B488" s="172"/>
      <c r="C488" s="202"/>
      <c r="D488" s="109" t="s">
        <v>213</v>
      </c>
      <c r="E488" s="321"/>
      <c r="F488" s="321"/>
      <c r="G488" s="138"/>
      <c r="H488" s="138"/>
      <c r="I488" s="13"/>
      <c r="J488" s="297"/>
      <c r="K488" s="298"/>
      <c r="L488" s="298"/>
      <c r="M488" s="299"/>
      <c r="N488" s="300"/>
      <c r="O488" s="300"/>
      <c r="P488" s="300"/>
      <c r="Q488" s="300"/>
      <c r="R488" s="300"/>
      <c r="S488" s="30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</row>
    <row r="489" spans="1:71" s="59" customFormat="1" ht="13.5" customHeight="1">
      <c r="A489" s="134"/>
      <c r="B489" s="178"/>
      <c r="C489" s="202"/>
      <c r="D489" s="109" t="s">
        <v>212</v>
      </c>
      <c r="E489" s="321">
        <v>1245000</v>
      </c>
      <c r="F489" s="321">
        <v>1245000</v>
      </c>
      <c r="G489" s="138">
        <v>572999</v>
      </c>
      <c r="H489" s="138">
        <f>G489/F489*100</f>
        <v>46.024016064257026</v>
      </c>
      <c r="I489" s="13"/>
      <c r="J489" s="297"/>
      <c r="K489" s="298"/>
      <c r="L489" s="298"/>
      <c r="M489" s="299"/>
      <c r="N489" s="300"/>
      <c r="O489" s="300"/>
      <c r="P489" s="300"/>
      <c r="Q489" s="300"/>
      <c r="R489" s="300"/>
      <c r="S489" s="30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</row>
    <row r="490" spans="1:71" s="72" customFormat="1" ht="13.5" customHeight="1">
      <c r="A490" s="159"/>
      <c r="B490" s="101">
        <v>85195</v>
      </c>
      <c r="C490" s="335"/>
      <c r="D490" s="162" t="s">
        <v>115</v>
      </c>
      <c r="E490" s="336">
        <f>E493+E495</f>
        <v>0</v>
      </c>
      <c r="F490" s="336">
        <v>400</v>
      </c>
      <c r="G490" s="132">
        <v>400</v>
      </c>
      <c r="H490" s="337">
        <f>G490/F490*100</f>
        <v>100</v>
      </c>
      <c r="I490" s="104"/>
      <c r="J490" s="338"/>
      <c r="K490" s="339"/>
      <c r="L490" s="339"/>
      <c r="M490" s="340"/>
      <c r="N490" s="341"/>
      <c r="O490" s="341"/>
      <c r="P490" s="341"/>
      <c r="Q490" s="341"/>
      <c r="R490" s="341"/>
      <c r="S490" s="34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</row>
    <row r="491" spans="1:71" s="74" customFormat="1" ht="13.5" customHeight="1">
      <c r="A491" s="100"/>
      <c r="B491" s="107"/>
      <c r="C491" s="342">
        <v>2110</v>
      </c>
      <c r="D491" s="109" t="s">
        <v>4</v>
      </c>
      <c r="E491" s="343"/>
      <c r="F491" s="343"/>
      <c r="G491" s="119"/>
      <c r="H491" s="346"/>
      <c r="I491" s="13"/>
      <c r="J491" s="297"/>
      <c r="K491" s="298"/>
      <c r="L491" s="298"/>
      <c r="M491" s="344"/>
      <c r="N491" s="345"/>
      <c r="O491" s="345"/>
      <c r="P491" s="345"/>
      <c r="Q491" s="345"/>
      <c r="R491" s="345"/>
      <c r="S491" s="345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</row>
    <row r="492" spans="1:71" s="74" customFormat="1" ht="13.5" customHeight="1">
      <c r="A492" s="100"/>
      <c r="B492" s="107"/>
      <c r="C492" s="342"/>
      <c r="D492" s="109" t="s">
        <v>213</v>
      </c>
      <c r="E492" s="343"/>
      <c r="F492" s="343"/>
      <c r="G492" s="119"/>
      <c r="H492" s="346"/>
      <c r="I492" s="13"/>
      <c r="J492" s="297"/>
      <c r="K492" s="298"/>
      <c r="L492" s="298"/>
      <c r="M492" s="344"/>
      <c r="N492" s="345"/>
      <c r="O492" s="345"/>
      <c r="P492" s="345"/>
      <c r="Q492" s="345"/>
      <c r="R492" s="345"/>
      <c r="S492" s="345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</row>
    <row r="493" spans="1:71" s="74" customFormat="1" ht="13.5" customHeight="1">
      <c r="A493" s="114"/>
      <c r="B493" s="107"/>
      <c r="C493" s="342"/>
      <c r="D493" s="109" t="s">
        <v>212</v>
      </c>
      <c r="E493" s="343">
        <v>0</v>
      </c>
      <c r="F493" s="343">
        <v>400</v>
      </c>
      <c r="G493" s="119">
        <v>400</v>
      </c>
      <c r="H493" s="421">
        <f>G493/F493*100</f>
        <v>100</v>
      </c>
      <c r="I493" s="13"/>
      <c r="J493" s="297"/>
      <c r="K493" s="298"/>
      <c r="L493" s="298"/>
      <c r="M493" s="344"/>
      <c r="N493" s="345"/>
      <c r="O493" s="345"/>
      <c r="P493" s="345"/>
      <c r="Q493" s="345"/>
      <c r="R493" s="345"/>
      <c r="S493" s="345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</row>
    <row r="494" spans="1:71" s="59" customFormat="1" ht="13.5" customHeight="1">
      <c r="A494" s="96">
        <v>852</v>
      </c>
      <c r="B494" s="97"/>
      <c r="C494" s="97"/>
      <c r="D494" s="193" t="s">
        <v>89</v>
      </c>
      <c r="E494" s="406">
        <f>E495</f>
        <v>0</v>
      </c>
      <c r="F494" s="406">
        <f>F495</f>
        <v>5922</v>
      </c>
      <c r="G494" s="99">
        <f>G495</f>
        <v>5922</v>
      </c>
      <c r="H494" s="296">
        <f>G494/F494*100</f>
        <v>100</v>
      </c>
      <c r="I494" s="13"/>
      <c r="J494" s="297"/>
      <c r="K494" s="298"/>
      <c r="L494" s="298"/>
      <c r="M494" s="299"/>
      <c r="N494" s="300"/>
      <c r="O494" s="300"/>
      <c r="P494" s="300"/>
      <c r="Q494" s="300"/>
      <c r="R494" s="300"/>
      <c r="S494" s="30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</row>
    <row r="495" spans="1:71" s="59" customFormat="1" ht="13.5" customHeight="1">
      <c r="A495" s="159"/>
      <c r="B495" s="101">
        <v>85205</v>
      </c>
      <c r="C495" s="390"/>
      <c r="D495" s="162" t="s">
        <v>159</v>
      </c>
      <c r="E495" s="336">
        <f>E498</f>
        <v>0</v>
      </c>
      <c r="F495" s="336">
        <f>F498</f>
        <v>5922</v>
      </c>
      <c r="G495" s="132">
        <f>G498</f>
        <v>5922</v>
      </c>
      <c r="H495" s="180">
        <f>G495/F495*100</f>
        <v>100</v>
      </c>
      <c r="I495" s="13"/>
      <c r="J495" s="297"/>
      <c r="K495" s="298"/>
      <c r="L495" s="298"/>
      <c r="M495" s="299"/>
      <c r="N495" s="300"/>
      <c r="O495" s="300"/>
      <c r="P495" s="300"/>
      <c r="Q495" s="300"/>
      <c r="R495" s="300"/>
      <c r="S495" s="30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</row>
    <row r="496" spans="1:71" s="59" customFormat="1" ht="13.5" customHeight="1">
      <c r="A496" s="159"/>
      <c r="B496" s="101"/>
      <c r="C496" s="202">
        <v>2110</v>
      </c>
      <c r="D496" s="109" t="s">
        <v>4</v>
      </c>
      <c r="E496" s="336"/>
      <c r="F496" s="336"/>
      <c r="G496" s="132"/>
      <c r="H496" s="180"/>
      <c r="I496" s="13"/>
      <c r="J496" s="297"/>
      <c r="K496" s="298"/>
      <c r="L496" s="298"/>
      <c r="M496" s="299"/>
      <c r="N496" s="300"/>
      <c r="O496" s="300"/>
      <c r="P496" s="300"/>
      <c r="Q496" s="300"/>
      <c r="R496" s="300"/>
      <c r="S496" s="30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</row>
    <row r="497" spans="1:71" s="59" customFormat="1" ht="13.5" customHeight="1">
      <c r="A497" s="159"/>
      <c r="B497" s="101"/>
      <c r="C497" s="202"/>
      <c r="D497" s="109" t="s">
        <v>213</v>
      </c>
      <c r="E497" s="336"/>
      <c r="F497" s="336"/>
      <c r="G497" s="132"/>
      <c r="H497" s="180"/>
      <c r="I497" s="13"/>
      <c r="J497" s="297"/>
      <c r="K497" s="298"/>
      <c r="L497" s="298"/>
      <c r="M497" s="299"/>
      <c r="N497" s="300"/>
      <c r="O497" s="300"/>
      <c r="P497" s="300"/>
      <c r="Q497" s="300"/>
      <c r="R497" s="300"/>
      <c r="S497" s="30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</row>
    <row r="498" spans="1:71" s="59" customFormat="1" ht="13.5" customHeight="1">
      <c r="A498" s="382"/>
      <c r="B498" s="166"/>
      <c r="C498" s="202"/>
      <c r="D498" s="109" t="s">
        <v>212</v>
      </c>
      <c r="E498" s="343">
        <v>0</v>
      </c>
      <c r="F498" s="343">
        <v>5922</v>
      </c>
      <c r="G498" s="119">
        <v>5922</v>
      </c>
      <c r="H498" s="119">
        <f>G498/F498*100</f>
        <v>100</v>
      </c>
      <c r="I498" s="13"/>
      <c r="J498" s="297"/>
      <c r="K498" s="298"/>
      <c r="L498" s="298"/>
      <c r="M498" s="299"/>
      <c r="N498" s="300"/>
      <c r="O498" s="300"/>
      <c r="P498" s="300"/>
      <c r="Q498" s="300"/>
      <c r="R498" s="300"/>
      <c r="S498" s="30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</row>
    <row r="499" spans="1:71" s="59" customFormat="1" ht="13.5" customHeight="1">
      <c r="A499" s="218">
        <v>853</v>
      </c>
      <c r="B499" s="422"/>
      <c r="C499" s="329"/>
      <c r="D499" s="193" t="s">
        <v>43</v>
      </c>
      <c r="E499" s="406">
        <f>E500</f>
        <v>120000</v>
      </c>
      <c r="F499" s="406">
        <f>F500+F504</f>
        <v>262132</v>
      </c>
      <c r="G499" s="99">
        <f>G500+G504</f>
        <v>194192.25</v>
      </c>
      <c r="H499" s="99">
        <f>G499/F499*100</f>
        <v>74.08185570628538</v>
      </c>
      <c r="I499" s="104"/>
      <c r="J499" s="338"/>
      <c r="K499" s="339"/>
      <c r="L499" s="339"/>
      <c r="M499" s="299"/>
      <c r="N499" s="300"/>
      <c r="O499" s="300"/>
      <c r="P499" s="300"/>
      <c r="Q499" s="300"/>
      <c r="R499" s="300"/>
      <c r="S499" s="30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</row>
    <row r="500" spans="1:71" s="59" customFormat="1" ht="13.5" customHeight="1">
      <c r="A500" s="153"/>
      <c r="B500" s="127">
        <v>85321</v>
      </c>
      <c r="C500" s="179"/>
      <c r="D500" s="129" t="s">
        <v>44</v>
      </c>
      <c r="E500" s="318">
        <f>E503</f>
        <v>120000</v>
      </c>
      <c r="F500" s="318">
        <f>F503</f>
        <v>255742</v>
      </c>
      <c r="G500" s="131">
        <f>G503</f>
        <v>194192.25</v>
      </c>
      <c r="H500" s="132">
        <f>G500/F500*100</f>
        <v>75.9328737555818</v>
      </c>
      <c r="I500" s="199"/>
      <c r="J500" s="319"/>
      <c r="K500" s="320"/>
      <c r="L500" s="320"/>
      <c r="M500" s="344"/>
      <c r="N500" s="300"/>
      <c r="O500" s="300"/>
      <c r="P500" s="300"/>
      <c r="Q500" s="300"/>
      <c r="R500" s="300"/>
      <c r="S500" s="30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</row>
    <row r="501" spans="1:71" s="59" customFormat="1" ht="13.5" customHeight="1">
      <c r="A501" s="134"/>
      <c r="B501" s="134"/>
      <c r="C501" s="202">
        <v>2110</v>
      </c>
      <c r="D501" s="109" t="s">
        <v>4</v>
      </c>
      <c r="E501" s="321"/>
      <c r="F501" s="321"/>
      <c r="G501" s="138"/>
      <c r="H501" s="138"/>
      <c r="I501" s="13"/>
      <c r="J501" s="297"/>
      <c r="K501" s="298"/>
      <c r="L501" s="298"/>
      <c r="M501" s="344"/>
      <c r="N501" s="300"/>
      <c r="O501" s="300"/>
      <c r="P501" s="300"/>
      <c r="Q501" s="300"/>
      <c r="R501" s="300"/>
      <c r="S501" s="30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</row>
    <row r="502" spans="1:71" s="59" customFormat="1" ht="13.5" customHeight="1">
      <c r="A502" s="134"/>
      <c r="B502" s="134"/>
      <c r="C502" s="202"/>
      <c r="D502" s="109" t="s">
        <v>213</v>
      </c>
      <c r="E502" s="321"/>
      <c r="F502" s="321"/>
      <c r="G502" s="138"/>
      <c r="H502" s="138"/>
      <c r="I502" s="13"/>
      <c r="J502" s="297"/>
      <c r="K502" s="298"/>
      <c r="L502" s="298"/>
      <c r="M502" s="344"/>
      <c r="N502" s="300"/>
      <c r="O502" s="300"/>
      <c r="P502" s="300"/>
      <c r="Q502" s="300"/>
      <c r="R502" s="300"/>
      <c r="S502" s="30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</row>
    <row r="503" spans="1:71" s="59" customFormat="1" ht="13.5" customHeight="1">
      <c r="A503" s="134"/>
      <c r="B503" s="158"/>
      <c r="C503" s="203"/>
      <c r="D503" s="109" t="s">
        <v>212</v>
      </c>
      <c r="E503" s="321">
        <v>120000</v>
      </c>
      <c r="F503" s="321">
        <v>255742</v>
      </c>
      <c r="G503" s="138">
        <v>194192.25</v>
      </c>
      <c r="H503" s="138">
        <f>G503/F503*100</f>
        <v>75.9328737555818</v>
      </c>
      <c r="I503" s="13"/>
      <c r="J503" s="297"/>
      <c r="K503" s="298"/>
      <c r="L503" s="298"/>
      <c r="M503" s="344"/>
      <c r="N503" s="300"/>
      <c r="O503" s="300"/>
      <c r="P503" s="300"/>
      <c r="Q503" s="300"/>
      <c r="R503" s="300"/>
      <c r="S503" s="30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</row>
    <row r="504" spans="1:71" s="59" customFormat="1" ht="13.5" customHeight="1">
      <c r="A504" s="134"/>
      <c r="B504" s="215">
        <v>85395</v>
      </c>
      <c r="C504" s="170"/>
      <c r="D504" s="129" t="s">
        <v>115</v>
      </c>
      <c r="E504" s="318">
        <v>0</v>
      </c>
      <c r="F504" s="318">
        <f>F507</f>
        <v>6390</v>
      </c>
      <c r="G504" s="131">
        <f>G507</f>
        <v>0</v>
      </c>
      <c r="H504" s="131">
        <f>G504/F504*100</f>
        <v>0</v>
      </c>
      <c r="I504" s="13"/>
      <c r="J504" s="297"/>
      <c r="K504" s="298"/>
      <c r="L504" s="298"/>
      <c r="M504" s="344"/>
      <c r="N504" s="300"/>
      <c r="O504" s="300"/>
      <c r="P504" s="300"/>
      <c r="Q504" s="300"/>
      <c r="R504" s="300"/>
      <c r="S504" s="30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</row>
    <row r="505" spans="1:71" s="59" customFormat="1" ht="13.5" customHeight="1">
      <c r="A505" s="134"/>
      <c r="B505" s="134"/>
      <c r="C505" s="202">
        <v>2110</v>
      </c>
      <c r="D505" s="109" t="s">
        <v>4</v>
      </c>
      <c r="E505" s="321"/>
      <c r="F505" s="321"/>
      <c r="G505" s="138"/>
      <c r="H505" s="138"/>
      <c r="I505" s="13"/>
      <c r="J505" s="297"/>
      <c r="K505" s="298"/>
      <c r="L505" s="298"/>
      <c r="M505" s="344"/>
      <c r="N505" s="300"/>
      <c r="O505" s="300"/>
      <c r="P505" s="300"/>
      <c r="Q505" s="300"/>
      <c r="R505" s="300"/>
      <c r="S505" s="30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</row>
    <row r="506" spans="1:71" s="59" customFormat="1" ht="13.5" customHeight="1">
      <c r="A506" s="134"/>
      <c r="B506" s="134"/>
      <c r="C506" s="202"/>
      <c r="D506" s="109" t="s">
        <v>213</v>
      </c>
      <c r="E506" s="321"/>
      <c r="F506" s="321"/>
      <c r="G506" s="138"/>
      <c r="H506" s="138"/>
      <c r="I506" s="13"/>
      <c r="J506" s="297"/>
      <c r="K506" s="298"/>
      <c r="L506" s="298"/>
      <c r="M506" s="344"/>
      <c r="N506" s="300"/>
      <c r="O506" s="300"/>
      <c r="P506" s="300"/>
      <c r="Q506" s="300"/>
      <c r="R506" s="300"/>
      <c r="S506" s="30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</row>
    <row r="507" spans="1:71" s="59" customFormat="1" ht="13.5" customHeight="1">
      <c r="A507" s="134"/>
      <c r="B507" s="134"/>
      <c r="C507" s="203"/>
      <c r="D507" s="109" t="s">
        <v>212</v>
      </c>
      <c r="E507" s="321">
        <v>0</v>
      </c>
      <c r="F507" s="321">
        <v>6390</v>
      </c>
      <c r="G507" s="138">
        <v>0</v>
      </c>
      <c r="H507" s="138">
        <f>G507/F507*100</f>
        <v>0</v>
      </c>
      <c r="I507" s="13"/>
      <c r="J507" s="297"/>
      <c r="K507" s="298"/>
      <c r="L507" s="298"/>
      <c r="M507" s="344"/>
      <c r="N507" s="300"/>
      <c r="O507" s="300"/>
      <c r="P507" s="300"/>
      <c r="Q507" s="300"/>
      <c r="R507" s="300"/>
      <c r="S507" s="30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</row>
    <row r="508" spans="1:71" s="59" customFormat="1" ht="13.5" customHeight="1">
      <c r="A508" s="97">
        <v>855</v>
      </c>
      <c r="B508" s="97"/>
      <c r="C508" s="97"/>
      <c r="D508" s="97" t="s">
        <v>273</v>
      </c>
      <c r="E508" s="406">
        <f>E519+E509+E513</f>
        <v>884000</v>
      </c>
      <c r="F508" s="406">
        <f>F513+F509+F519</f>
        <v>884000</v>
      </c>
      <c r="G508" s="99">
        <f>G519+G509+G513</f>
        <v>443210</v>
      </c>
      <c r="H508" s="99">
        <f>G508/F508*100</f>
        <v>50.136877828054295</v>
      </c>
      <c r="I508" s="13"/>
      <c r="J508" s="297"/>
      <c r="K508" s="298"/>
      <c r="L508" s="298"/>
      <c r="M508" s="344"/>
      <c r="N508" s="300"/>
      <c r="O508" s="300"/>
      <c r="P508" s="300"/>
      <c r="Q508" s="300"/>
      <c r="R508" s="300"/>
      <c r="S508" s="30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</row>
    <row r="509" spans="1:71" s="59" customFormat="1" ht="13.5" customHeight="1">
      <c r="A509" s="381"/>
      <c r="B509" s="159">
        <v>85504</v>
      </c>
      <c r="C509" s="335"/>
      <c r="D509" s="335" t="s">
        <v>341</v>
      </c>
      <c r="E509" s="336">
        <f>E512</f>
        <v>43000</v>
      </c>
      <c r="F509" s="336">
        <f>F512</f>
        <v>43000</v>
      </c>
      <c r="G509" s="132">
        <v>0</v>
      </c>
      <c r="H509" s="132">
        <v>0</v>
      </c>
      <c r="I509" s="13"/>
      <c r="J509" s="297"/>
      <c r="K509" s="298"/>
      <c r="L509" s="298"/>
      <c r="M509" s="344"/>
      <c r="N509" s="300"/>
      <c r="O509" s="300"/>
      <c r="P509" s="300"/>
      <c r="Q509" s="300"/>
      <c r="R509" s="300"/>
      <c r="S509" s="30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</row>
    <row r="510" spans="1:71" s="59" customFormat="1" ht="13.5" customHeight="1">
      <c r="A510" s="381"/>
      <c r="B510" s="159"/>
      <c r="C510" s="202">
        <v>2110</v>
      </c>
      <c r="D510" s="202" t="s">
        <v>4</v>
      </c>
      <c r="E510" s="336"/>
      <c r="F510" s="336"/>
      <c r="G510" s="132"/>
      <c r="H510" s="132"/>
      <c r="I510" s="13"/>
      <c r="J510" s="297"/>
      <c r="K510" s="298"/>
      <c r="L510" s="298"/>
      <c r="M510" s="344"/>
      <c r="N510" s="300"/>
      <c r="O510" s="300"/>
      <c r="P510" s="300"/>
      <c r="Q510" s="300"/>
      <c r="R510" s="300"/>
      <c r="S510" s="30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</row>
    <row r="511" spans="1:71" s="59" customFormat="1" ht="13.5" customHeight="1">
      <c r="A511" s="381"/>
      <c r="B511" s="159"/>
      <c r="C511" s="202"/>
      <c r="D511" s="202" t="s">
        <v>213</v>
      </c>
      <c r="E511" s="336"/>
      <c r="F511" s="336"/>
      <c r="G511" s="132"/>
      <c r="H511" s="132"/>
      <c r="I511" s="13"/>
      <c r="J511" s="297"/>
      <c r="K511" s="298"/>
      <c r="L511" s="298"/>
      <c r="M511" s="344"/>
      <c r="N511" s="300"/>
      <c r="O511" s="300"/>
      <c r="P511" s="300"/>
      <c r="Q511" s="300"/>
      <c r="R511" s="300"/>
      <c r="S511" s="30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</row>
    <row r="512" spans="1:71" s="59" customFormat="1" ht="13.5" customHeight="1">
      <c r="A512" s="381"/>
      <c r="B512" s="159"/>
      <c r="C512" s="202"/>
      <c r="D512" s="202" t="s">
        <v>212</v>
      </c>
      <c r="E512" s="343">
        <v>43000</v>
      </c>
      <c r="F512" s="343">
        <v>43000</v>
      </c>
      <c r="G512" s="119">
        <v>0</v>
      </c>
      <c r="H512" s="119">
        <v>0</v>
      </c>
      <c r="I512" s="13"/>
      <c r="J512" s="297"/>
      <c r="K512" s="298"/>
      <c r="L512" s="298"/>
      <c r="M512" s="344"/>
      <c r="N512" s="300"/>
      <c r="O512" s="300"/>
      <c r="P512" s="300"/>
      <c r="Q512" s="300"/>
      <c r="R512" s="300"/>
      <c r="S512" s="30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</row>
    <row r="513" spans="1:71" s="59" customFormat="1" ht="13.5" customHeight="1">
      <c r="A513" s="133"/>
      <c r="B513" s="127">
        <v>85508</v>
      </c>
      <c r="C513" s="179"/>
      <c r="D513" s="179" t="s">
        <v>248</v>
      </c>
      <c r="E513" s="318">
        <f>E518</f>
        <v>648000</v>
      </c>
      <c r="F513" s="318">
        <f>F518</f>
        <v>648000</v>
      </c>
      <c r="G513" s="131">
        <f>G518</f>
        <v>333215</v>
      </c>
      <c r="H513" s="131">
        <f>G513/F513*100</f>
        <v>51.42206790123457</v>
      </c>
      <c r="I513" s="13"/>
      <c r="J513" s="297"/>
      <c r="K513" s="298"/>
      <c r="L513" s="298"/>
      <c r="M513" s="344"/>
      <c r="N513" s="300"/>
      <c r="O513" s="300"/>
      <c r="P513" s="300"/>
      <c r="Q513" s="300"/>
      <c r="R513" s="300"/>
      <c r="S513" s="30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</row>
    <row r="514" spans="1:71" s="59" customFormat="1" ht="13.5" customHeight="1">
      <c r="A514" s="133"/>
      <c r="B514" s="134"/>
      <c r="C514" s="342">
        <v>2160</v>
      </c>
      <c r="D514" s="342" t="s">
        <v>263</v>
      </c>
      <c r="E514" s="321"/>
      <c r="F514" s="321"/>
      <c r="G514" s="138"/>
      <c r="H514" s="138"/>
      <c r="I514" s="13"/>
      <c r="J514" s="297"/>
      <c r="K514" s="298"/>
      <c r="L514" s="298"/>
      <c r="M514" s="344"/>
      <c r="N514" s="300"/>
      <c r="O514" s="300"/>
      <c r="P514" s="300"/>
      <c r="Q514" s="300"/>
      <c r="R514" s="300"/>
      <c r="S514" s="30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</row>
    <row r="515" spans="1:71" s="59" customFormat="1" ht="13.5" customHeight="1">
      <c r="A515" s="133"/>
      <c r="B515" s="134"/>
      <c r="C515" s="342"/>
      <c r="D515" s="342" t="s">
        <v>264</v>
      </c>
      <c r="E515" s="321"/>
      <c r="F515" s="321"/>
      <c r="G515" s="138"/>
      <c r="H515" s="138"/>
      <c r="I515" s="13"/>
      <c r="J515" s="297"/>
      <c r="K515" s="298"/>
      <c r="L515" s="298"/>
      <c r="M515" s="344"/>
      <c r="N515" s="300"/>
      <c r="O515" s="300"/>
      <c r="P515" s="300"/>
      <c r="Q515" s="300"/>
      <c r="R515" s="300"/>
      <c r="S515" s="30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</row>
    <row r="516" spans="1:71" s="59" customFormat="1" ht="13.5" customHeight="1">
      <c r="A516" s="133"/>
      <c r="B516" s="134"/>
      <c r="C516" s="342"/>
      <c r="D516" s="342" t="s">
        <v>265</v>
      </c>
      <c r="E516" s="321"/>
      <c r="F516" s="321"/>
      <c r="G516" s="138"/>
      <c r="H516" s="138"/>
      <c r="I516" s="13"/>
      <c r="J516" s="297"/>
      <c r="K516" s="298"/>
      <c r="L516" s="298"/>
      <c r="M516" s="344"/>
      <c r="N516" s="300"/>
      <c r="O516" s="300"/>
      <c r="P516" s="300"/>
      <c r="Q516" s="300"/>
      <c r="R516" s="300"/>
      <c r="S516" s="30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</row>
    <row r="517" spans="1:71" s="59" customFormat="1" ht="13.5" customHeight="1">
      <c r="A517" s="133"/>
      <c r="B517" s="134"/>
      <c r="C517" s="342"/>
      <c r="D517" s="342" t="s">
        <v>266</v>
      </c>
      <c r="E517" s="321"/>
      <c r="F517" s="321"/>
      <c r="G517" s="138"/>
      <c r="H517" s="138"/>
      <c r="I517" s="13"/>
      <c r="J517" s="297"/>
      <c r="K517" s="298"/>
      <c r="L517" s="298"/>
      <c r="M517" s="344"/>
      <c r="N517" s="300"/>
      <c r="O517" s="300"/>
      <c r="P517" s="300"/>
      <c r="Q517" s="300"/>
      <c r="R517" s="300"/>
      <c r="S517" s="30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</row>
    <row r="518" spans="1:71" s="59" customFormat="1" ht="13.5" customHeight="1">
      <c r="A518" s="133"/>
      <c r="B518" s="158"/>
      <c r="C518" s="342"/>
      <c r="D518" s="342" t="s">
        <v>267</v>
      </c>
      <c r="E518" s="321">
        <v>648000</v>
      </c>
      <c r="F518" s="321">
        <v>648000</v>
      </c>
      <c r="G518" s="138">
        <v>333215</v>
      </c>
      <c r="H518" s="138">
        <f>G518/F518*100</f>
        <v>51.42206790123457</v>
      </c>
      <c r="I518" s="13"/>
      <c r="J518" s="297"/>
      <c r="K518" s="298"/>
      <c r="L518" s="298"/>
      <c r="M518" s="344"/>
      <c r="N518" s="300"/>
      <c r="O518" s="300"/>
      <c r="P518" s="300"/>
      <c r="Q518" s="300"/>
      <c r="R518" s="300"/>
      <c r="S518" s="30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</row>
    <row r="519" spans="1:71" s="59" customFormat="1" ht="13.5" customHeight="1">
      <c r="A519" s="133"/>
      <c r="B519" s="215">
        <v>85510</v>
      </c>
      <c r="C519" s="179"/>
      <c r="D519" s="179" t="s">
        <v>361</v>
      </c>
      <c r="E519" s="318">
        <f>E524</f>
        <v>193000</v>
      </c>
      <c r="F519" s="318">
        <f>F524</f>
        <v>193000</v>
      </c>
      <c r="G519" s="131">
        <f>G524</f>
        <v>109995</v>
      </c>
      <c r="H519" s="131">
        <f>G519/F519*100</f>
        <v>56.99222797927461</v>
      </c>
      <c r="I519" s="13"/>
      <c r="J519" s="297"/>
      <c r="K519" s="298"/>
      <c r="L519" s="298"/>
      <c r="M519" s="344"/>
      <c r="N519" s="300"/>
      <c r="O519" s="300"/>
      <c r="P519" s="300"/>
      <c r="Q519" s="300"/>
      <c r="R519" s="300"/>
      <c r="S519" s="30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</row>
    <row r="520" spans="1:71" s="59" customFormat="1" ht="13.5" customHeight="1">
      <c r="A520" s="133"/>
      <c r="B520" s="134"/>
      <c r="C520" s="342">
        <v>2160</v>
      </c>
      <c r="D520" s="342" t="s">
        <v>263</v>
      </c>
      <c r="E520" s="321"/>
      <c r="F520" s="321"/>
      <c r="G520" s="138"/>
      <c r="H520" s="138"/>
      <c r="I520" s="13"/>
      <c r="J520" s="297"/>
      <c r="K520" s="298"/>
      <c r="L520" s="298"/>
      <c r="M520" s="344"/>
      <c r="N520" s="300"/>
      <c r="O520" s="300"/>
      <c r="P520" s="300"/>
      <c r="Q520" s="300"/>
      <c r="R520" s="300"/>
      <c r="S520" s="30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</row>
    <row r="521" spans="1:71" s="59" customFormat="1" ht="13.5" customHeight="1">
      <c r="A521" s="133"/>
      <c r="B521" s="134"/>
      <c r="C521" s="342"/>
      <c r="D521" s="342" t="s">
        <v>264</v>
      </c>
      <c r="E521" s="321"/>
      <c r="F521" s="321"/>
      <c r="G521" s="138"/>
      <c r="H521" s="138"/>
      <c r="I521" s="13"/>
      <c r="J521" s="297"/>
      <c r="K521" s="298"/>
      <c r="L521" s="298"/>
      <c r="M521" s="344"/>
      <c r="N521" s="300"/>
      <c r="O521" s="300"/>
      <c r="P521" s="300"/>
      <c r="Q521" s="300"/>
      <c r="R521" s="300"/>
      <c r="S521" s="30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</row>
    <row r="522" spans="1:71" s="59" customFormat="1" ht="13.5" customHeight="1">
      <c r="A522" s="133"/>
      <c r="B522" s="134"/>
      <c r="C522" s="342"/>
      <c r="D522" s="342" t="s">
        <v>265</v>
      </c>
      <c r="E522" s="321"/>
      <c r="F522" s="321"/>
      <c r="G522" s="138"/>
      <c r="H522" s="138"/>
      <c r="I522" s="13"/>
      <c r="J522" s="297"/>
      <c r="K522" s="298"/>
      <c r="L522" s="298"/>
      <c r="M522" s="344"/>
      <c r="N522" s="300"/>
      <c r="O522" s="300"/>
      <c r="P522" s="300"/>
      <c r="Q522" s="300"/>
      <c r="R522" s="300"/>
      <c r="S522" s="30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</row>
    <row r="523" spans="1:71" s="59" customFormat="1" ht="13.5" customHeight="1">
      <c r="A523" s="133"/>
      <c r="B523" s="134"/>
      <c r="C523" s="342"/>
      <c r="D523" s="342" t="s">
        <v>266</v>
      </c>
      <c r="E523" s="321"/>
      <c r="F523" s="321"/>
      <c r="G523" s="138"/>
      <c r="H523" s="138"/>
      <c r="I523" s="13"/>
      <c r="J523" s="297"/>
      <c r="K523" s="298"/>
      <c r="L523" s="298"/>
      <c r="M523" s="344"/>
      <c r="N523" s="300"/>
      <c r="O523" s="300"/>
      <c r="P523" s="300"/>
      <c r="Q523" s="300"/>
      <c r="R523" s="300"/>
      <c r="S523" s="30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</row>
    <row r="524" spans="1:71" s="59" customFormat="1" ht="13.5" customHeight="1">
      <c r="A524" s="133"/>
      <c r="B524" s="134"/>
      <c r="C524" s="342"/>
      <c r="D524" s="342" t="s">
        <v>267</v>
      </c>
      <c r="E524" s="321">
        <v>193000</v>
      </c>
      <c r="F524" s="321">
        <v>193000</v>
      </c>
      <c r="G524" s="138">
        <v>109995</v>
      </c>
      <c r="H524" s="138">
        <f>G524/F524*100</f>
        <v>56.99222797927461</v>
      </c>
      <c r="I524" s="13"/>
      <c r="J524" s="297"/>
      <c r="K524" s="298"/>
      <c r="L524" s="298"/>
      <c r="M524" s="344"/>
      <c r="N524" s="300"/>
      <c r="O524" s="300"/>
      <c r="P524" s="300"/>
      <c r="Q524" s="300"/>
      <c r="R524" s="300"/>
      <c r="S524" s="30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</row>
    <row r="525" spans="1:71" s="59" customFormat="1" ht="13.5" customHeight="1">
      <c r="A525" s="204"/>
      <c r="B525" s="218"/>
      <c r="C525" s="329"/>
      <c r="D525" s="423" t="s">
        <v>52</v>
      </c>
      <c r="E525" s="98">
        <f>E508+E499+E494+E469+E464+E459+E453+E444+E435+E430</f>
        <v>7257726</v>
      </c>
      <c r="F525" s="98">
        <f>F508+F499+F494+F469+F464+F459+F453+F444+F435+F430</f>
        <v>7955338</v>
      </c>
      <c r="G525" s="99">
        <f>G430+G435+G444+G459+G469+G494+G499+G464+G508+G453</f>
        <v>4614585.25</v>
      </c>
      <c r="H525" s="99">
        <f>G525/F525*100</f>
        <v>58.00614945587479</v>
      </c>
      <c r="I525" s="104"/>
      <c r="J525" s="338"/>
      <c r="K525" s="339"/>
      <c r="L525" s="339"/>
      <c r="M525" s="344"/>
      <c r="N525" s="300"/>
      <c r="O525" s="300"/>
      <c r="P525" s="300"/>
      <c r="Q525" s="300"/>
      <c r="R525" s="300"/>
      <c r="S525" s="30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</row>
    <row r="526" spans="1:71" s="59" customFormat="1" ht="13.5" customHeight="1">
      <c r="A526" s="220"/>
      <c r="B526" s="96"/>
      <c r="C526" s="329"/>
      <c r="D526" s="360" t="s">
        <v>138</v>
      </c>
      <c r="E526" s="210">
        <f>E470</f>
        <v>0</v>
      </c>
      <c r="F526" s="210">
        <f>F470</f>
        <v>69000</v>
      </c>
      <c r="G526" s="395">
        <f>G470</f>
        <v>69000</v>
      </c>
      <c r="H526" s="417">
        <f>G526/F526*100</f>
        <v>100</v>
      </c>
      <c r="I526" s="104"/>
      <c r="J526" s="338"/>
      <c r="K526" s="339"/>
      <c r="L526" s="339"/>
      <c r="M526" s="344"/>
      <c r="N526" s="300"/>
      <c r="O526" s="300"/>
      <c r="P526" s="300"/>
      <c r="Q526" s="300"/>
      <c r="R526" s="300"/>
      <c r="S526" s="30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</row>
    <row r="527" spans="1:71" s="64" customFormat="1" ht="14.25">
      <c r="A527" s="1"/>
      <c r="B527" s="1"/>
      <c r="C527" s="1"/>
      <c r="D527" s="1"/>
      <c r="E527" s="1"/>
      <c r="F527" s="1"/>
      <c r="G527" s="1"/>
      <c r="H527" s="2"/>
      <c r="I527" s="1"/>
      <c r="J527" s="4"/>
      <c r="K527" s="6"/>
      <c r="L527" s="6"/>
      <c r="M527" s="6"/>
      <c r="N527" s="6"/>
      <c r="O527" s="6"/>
      <c r="P527" s="6"/>
      <c r="Q527" s="6"/>
      <c r="R527" s="6"/>
      <c r="S527" s="6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</row>
    <row r="528" spans="1:71" s="64" customFormat="1" ht="14.25">
      <c r="A528" s="1"/>
      <c r="B528" s="1"/>
      <c r="C528" s="1"/>
      <c r="D528" s="1"/>
      <c r="E528" s="1"/>
      <c r="F528" s="1"/>
      <c r="G528" s="1"/>
      <c r="H528" s="2"/>
      <c r="I528" s="1"/>
      <c r="J528" s="4"/>
      <c r="K528" s="6"/>
      <c r="L528" s="6"/>
      <c r="M528" s="6"/>
      <c r="N528" s="6"/>
      <c r="O528" s="6"/>
      <c r="P528" s="6"/>
      <c r="Q528" s="6"/>
      <c r="R528" s="6"/>
      <c r="S528" s="6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</row>
    <row r="529" spans="1:71" s="64" customFormat="1" ht="14.25">
      <c r="A529" s="1"/>
      <c r="B529" s="1"/>
      <c r="C529" s="1"/>
      <c r="D529" s="1"/>
      <c r="E529" s="1"/>
      <c r="F529" s="1"/>
      <c r="G529" s="1"/>
      <c r="H529" s="2"/>
      <c r="I529" s="1"/>
      <c r="J529" s="4"/>
      <c r="K529" s="6"/>
      <c r="L529" s="6"/>
      <c r="M529" s="6"/>
      <c r="N529" s="6"/>
      <c r="O529" s="6"/>
      <c r="P529" s="6"/>
      <c r="Q529" s="6"/>
      <c r="R529" s="6"/>
      <c r="S529" s="6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</row>
    <row r="530" spans="1:71" s="64" customFormat="1" ht="14.25">
      <c r="A530" s="1"/>
      <c r="B530" s="1"/>
      <c r="C530" s="1"/>
      <c r="D530" s="1"/>
      <c r="E530" s="1"/>
      <c r="F530" s="1"/>
      <c r="G530" s="1"/>
      <c r="H530" s="2"/>
      <c r="I530" s="1"/>
      <c r="J530" s="4"/>
      <c r="K530" s="6"/>
      <c r="L530" s="6"/>
      <c r="M530" s="6"/>
      <c r="N530" s="6"/>
      <c r="O530" s="6"/>
      <c r="P530" s="6"/>
      <c r="Q530" s="6"/>
      <c r="R530" s="6"/>
      <c r="S530" s="6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</row>
    <row r="531" spans="1:71" s="64" customFormat="1" ht="14.25">
      <c r="A531" s="1"/>
      <c r="B531" s="1"/>
      <c r="C531" s="1"/>
      <c r="D531" s="1"/>
      <c r="E531" s="1"/>
      <c r="F531" s="1"/>
      <c r="G531" s="1"/>
      <c r="H531" s="2"/>
      <c r="I531" s="1"/>
      <c r="J531" s="4"/>
      <c r="K531" s="6"/>
      <c r="L531" s="6"/>
      <c r="M531" s="6"/>
      <c r="N531" s="6"/>
      <c r="O531" s="6"/>
      <c r="P531" s="6"/>
      <c r="Q531" s="6"/>
      <c r="R531" s="6"/>
      <c r="S531" s="6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</row>
    <row r="532" spans="1:71" s="64" customFormat="1" ht="14.25">
      <c r="A532" s="1"/>
      <c r="B532" s="1"/>
      <c r="C532" s="1"/>
      <c r="D532" s="1"/>
      <c r="E532" s="1"/>
      <c r="F532" s="1"/>
      <c r="G532" s="1"/>
      <c r="H532" s="2"/>
      <c r="I532" s="1"/>
      <c r="J532" s="4"/>
      <c r="K532" s="6"/>
      <c r="L532" s="6"/>
      <c r="M532" s="6"/>
      <c r="N532" s="6"/>
      <c r="O532" s="6"/>
      <c r="P532" s="6"/>
      <c r="Q532" s="6"/>
      <c r="R532" s="6"/>
      <c r="S532" s="6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</row>
    <row r="533" spans="1:71" s="64" customFormat="1" ht="14.25">
      <c r="A533" s="1"/>
      <c r="B533" s="1"/>
      <c r="C533" s="1"/>
      <c r="D533" s="1"/>
      <c r="E533" s="1"/>
      <c r="F533" s="1"/>
      <c r="G533" s="1"/>
      <c r="H533" s="2"/>
      <c r="I533" s="1"/>
      <c r="J533" s="4"/>
      <c r="K533" s="6"/>
      <c r="L533" s="6"/>
      <c r="M533" s="6"/>
      <c r="N533" s="6"/>
      <c r="O533" s="6"/>
      <c r="P533" s="6"/>
      <c r="Q533" s="6"/>
      <c r="R533" s="6"/>
      <c r="S533" s="6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</row>
    <row r="534" spans="1:71" s="64" customFormat="1" ht="14.25">
      <c r="A534" s="1"/>
      <c r="B534" s="1"/>
      <c r="C534" s="1"/>
      <c r="D534" s="1"/>
      <c r="E534" s="1"/>
      <c r="F534" s="1"/>
      <c r="G534" s="1"/>
      <c r="H534" s="2"/>
      <c r="I534" s="1"/>
      <c r="J534" s="4"/>
      <c r="K534" s="6"/>
      <c r="L534" s="6"/>
      <c r="M534" s="6"/>
      <c r="N534" s="6"/>
      <c r="O534" s="6"/>
      <c r="P534" s="6"/>
      <c r="Q534" s="6"/>
      <c r="R534" s="6"/>
      <c r="S534" s="6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</row>
    <row r="535" spans="1:71" s="64" customFormat="1" ht="14.25">
      <c r="A535" s="1"/>
      <c r="B535" s="1"/>
      <c r="C535" s="1"/>
      <c r="D535" s="1"/>
      <c r="E535" s="1"/>
      <c r="F535" s="1"/>
      <c r="G535" s="1"/>
      <c r="H535" s="2"/>
      <c r="I535" s="1"/>
      <c r="J535" s="4"/>
      <c r="K535" s="6"/>
      <c r="L535" s="6"/>
      <c r="M535" s="6"/>
      <c r="N535" s="6"/>
      <c r="O535" s="6"/>
      <c r="P535" s="6"/>
      <c r="Q535" s="6"/>
      <c r="R535" s="6"/>
      <c r="S535" s="6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</row>
    <row r="536" spans="1:71" s="59" customFormat="1" ht="13.5" customHeight="1">
      <c r="A536" s="20"/>
      <c r="B536" s="20"/>
      <c r="C536" s="20"/>
      <c r="D536" s="424"/>
      <c r="E536" s="13"/>
      <c r="F536" s="13"/>
      <c r="G536" s="13"/>
      <c r="H536" s="425"/>
      <c r="I536" s="104"/>
      <c r="J536" s="338"/>
      <c r="K536" s="339"/>
      <c r="L536" s="339"/>
      <c r="M536" s="344"/>
      <c r="N536" s="300"/>
      <c r="O536" s="300"/>
      <c r="P536" s="300"/>
      <c r="Q536" s="300"/>
      <c r="R536" s="300"/>
      <c r="S536" s="30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</row>
    <row r="537" spans="1:71" s="59" customFormat="1" ht="13.5" customHeight="1">
      <c r="A537" s="20"/>
      <c r="B537" s="20"/>
      <c r="C537" s="20"/>
      <c r="D537" s="424"/>
      <c r="E537" s="13"/>
      <c r="F537" s="13"/>
      <c r="G537" s="23"/>
      <c r="H537" s="426"/>
      <c r="I537" s="104"/>
      <c r="J537" s="338"/>
      <c r="K537" s="339"/>
      <c r="L537" s="339"/>
      <c r="M537" s="344"/>
      <c r="N537" s="300"/>
      <c r="O537" s="300"/>
      <c r="P537" s="300"/>
      <c r="Q537" s="300"/>
      <c r="R537" s="300"/>
      <c r="S537" s="30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</row>
    <row r="538" spans="1:71" s="59" customFormat="1" ht="13.5" customHeight="1">
      <c r="A538" s="20"/>
      <c r="B538" s="20"/>
      <c r="C538" s="20"/>
      <c r="D538" s="424"/>
      <c r="E538" s="13"/>
      <c r="F538" s="13"/>
      <c r="G538" s="104"/>
      <c r="H538" s="426"/>
      <c r="I538" s="104"/>
      <c r="J538" s="338"/>
      <c r="K538" s="339"/>
      <c r="L538" s="339"/>
      <c r="M538" s="344"/>
      <c r="N538" s="300"/>
      <c r="O538" s="300"/>
      <c r="P538" s="300"/>
      <c r="Q538" s="300"/>
      <c r="R538" s="300"/>
      <c r="S538" s="30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</row>
    <row r="539" spans="1:71" s="59" customFormat="1" ht="13.5" customHeight="1">
      <c r="A539" s="20"/>
      <c r="B539" s="20"/>
      <c r="C539" s="20"/>
      <c r="D539" s="424"/>
      <c r="E539" s="104"/>
      <c r="F539" s="104"/>
      <c r="G539" s="104"/>
      <c r="H539" s="426"/>
      <c r="I539" s="104"/>
      <c r="J539" s="338"/>
      <c r="K539" s="339"/>
      <c r="L539" s="339"/>
      <c r="M539" s="344"/>
      <c r="N539" s="300"/>
      <c r="O539" s="300"/>
      <c r="P539" s="300"/>
      <c r="Q539" s="300"/>
      <c r="R539" s="300"/>
      <c r="S539" s="30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</row>
    <row r="540" spans="1:71" s="59" customFormat="1" ht="13.5" customHeight="1">
      <c r="A540" s="20"/>
      <c r="B540" s="20"/>
      <c r="C540" s="20"/>
      <c r="D540" s="881" t="s">
        <v>444</v>
      </c>
      <c r="E540" s="13"/>
      <c r="F540" s="13"/>
      <c r="G540" s="104"/>
      <c r="H540" s="426"/>
      <c r="I540" s="104"/>
      <c r="J540" s="338"/>
      <c r="K540" s="339"/>
      <c r="L540" s="339"/>
      <c r="M540" s="344"/>
      <c r="N540" s="300"/>
      <c r="O540" s="300"/>
      <c r="P540" s="300"/>
      <c r="Q540" s="300"/>
      <c r="R540" s="300"/>
      <c r="S540" s="30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</row>
    <row r="541" spans="1:71" s="59" customFormat="1" ht="13.5" customHeight="1">
      <c r="A541" s="418"/>
      <c r="B541" s="418"/>
      <c r="C541" s="418"/>
      <c r="D541" s="418"/>
      <c r="E541" s="418"/>
      <c r="F541" s="418"/>
      <c r="G541" s="418"/>
      <c r="H541" s="419"/>
      <c r="I541" s="104"/>
      <c r="J541" s="338"/>
      <c r="K541" s="339"/>
      <c r="L541" s="339"/>
      <c r="M541" s="344"/>
      <c r="N541" s="300"/>
      <c r="O541" s="300"/>
      <c r="P541" s="300"/>
      <c r="Q541" s="300"/>
      <c r="R541" s="300"/>
      <c r="S541" s="30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</row>
    <row r="542" spans="1:71" s="59" customFormat="1" ht="13.5" customHeight="1">
      <c r="A542" s="102"/>
      <c r="B542" s="102"/>
      <c r="C542" s="102"/>
      <c r="D542" s="401"/>
      <c r="E542" s="427"/>
      <c r="F542" s="1" t="s">
        <v>106</v>
      </c>
      <c r="G542" s="1"/>
      <c r="H542" s="2"/>
      <c r="I542" s="1"/>
      <c r="J542" s="8"/>
      <c r="K542" s="300"/>
      <c r="L542" s="300"/>
      <c r="M542" s="300"/>
      <c r="N542" s="300"/>
      <c r="O542" s="300"/>
      <c r="P542" s="300"/>
      <c r="Q542" s="300"/>
      <c r="R542" s="300"/>
      <c r="S542" s="30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</row>
    <row r="543" spans="1:71" s="59" customFormat="1" ht="13.5" customHeight="1">
      <c r="A543" s="102"/>
      <c r="B543" s="102"/>
      <c r="C543" s="102"/>
      <c r="D543" s="401"/>
      <c r="E543" s="427"/>
      <c r="F543" s="1" t="s">
        <v>102</v>
      </c>
      <c r="G543" s="1"/>
      <c r="H543" s="2"/>
      <c r="I543" s="1"/>
      <c r="J543" s="8"/>
      <c r="K543" s="300"/>
      <c r="L543" s="300"/>
      <c r="M543" s="300"/>
      <c r="N543" s="300"/>
      <c r="O543" s="300"/>
      <c r="P543" s="300"/>
      <c r="Q543" s="300"/>
      <c r="R543" s="300"/>
      <c r="S543" s="30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</row>
    <row r="544" spans="1:71" s="59" customFormat="1" ht="13.5" customHeight="1">
      <c r="A544" s="1"/>
      <c r="B544" s="1"/>
      <c r="C544" s="1"/>
      <c r="D544" s="1"/>
      <c r="E544" s="1"/>
      <c r="F544" s="1" t="s">
        <v>344</v>
      </c>
      <c r="G544" s="1"/>
      <c r="H544" s="2"/>
      <c r="I544" s="1"/>
      <c r="J544" s="8"/>
      <c r="K544" s="8"/>
      <c r="L544" s="428"/>
      <c r="M544" s="300"/>
      <c r="N544" s="300"/>
      <c r="O544" s="300"/>
      <c r="P544" s="300"/>
      <c r="Q544" s="300"/>
      <c r="R544" s="300"/>
      <c r="S544" s="30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</row>
    <row r="545" spans="1:71" s="59" customFormat="1" ht="13.5" customHeight="1">
      <c r="A545" s="1"/>
      <c r="B545" s="1"/>
      <c r="C545" s="1"/>
      <c r="D545" s="1"/>
      <c r="E545" s="1"/>
      <c r="F545" s="1"/>
      <c r="G545" s="1"/>
      <c r="H545" s="2"/>
      <c r="I545" s="1"/>
      <c r="J545" s="8"/>
      <c r="K545" s="8"/>
      <c r="L545" s="428"/>
      <c r="M545" s="300"/>
      <c r="N545" s="300"/>
      <c r="O545" s="300"/>
      <c r="P545" s="300"/>
      <c r="Q545" s="300"/>
      <c r="R545" s="300"/>
      <c r="S545" s="30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</row>
    <row r="546" spans="1:71" s="59" customFormat="1" ht="13.5" customHeight="1">
      <c r="A546" s="1"/>
      <c r="B546" s="429" t="s">
        <v>109</v>
      </c>
      <c r="C546" s="430"/>
      <c r="D546" s="430"/>
      <c r="E546" s="430"/>
      <c r="F546" s="430"/>
      <c r="G546" s="1"/>
      <c r="H546" s="2"/>
      <c r="I546" s="1"/>
      <c r="J546" s="8"/>
      <c r="K546" s="300"/>
      <c r="L546" s="300"/>
      <c r="M546" s="300"/>
      <c r="N546" s="300"/>
      <c r="O546" s="300"/>
      <c r="P546" s="300"/>
      <c r="Q546" s="300"/>
      <c r="R546" s="300"/>
      <c r="S546" s="30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</row>
    <row r="547" spans="1:71" s="59" customFormat="1" ht="13.5" customHeight="1">
      <c r="A547" s="1"/>
      <c r="B547" s="430" t="s">
        <v>108</v>
      </c>
      <c r="C547" s="430"/>
      <c r="D547" s="430"/>
      <c r="E547" s="430"/>
      <c r="F547" s="430"/>
      <c r="G547" s="1"/>
      <c r="H547" s="2"/>
      <c r="I547" s="1"/>
      <c r="J547" s="8"/>
      <c r="K547" s="300"/>
      <c r="L547" s="300"/>
      <c r="M547" s="300"/>
      <c r="N547" s="300"/>
      <c r="O547" s="300"/>
      <c r="P547" s="300"/>
      <c r="Q547" s="300"/>
      <c r="R547" s="300"/>
      <c r="S547" s="30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</row>
    <row r="548" spans="1:71" s="59" customFormat="1" ht="13.5" customHeight="1">
      <c r="A548" s="1"/>
      <c r="B548" s="430" t="s">
        <v>107</v>
      </c>
      <c r="C548" s="430"/>
      <c r="D548" s="430"/>
      <c r="E548" s="430"/>
      <c r="F548" s="430"/>
      <c r="G548" s="431"/>
      <c r="H548" s="2"/>
      <c r="I548" s="1"/>
      <c r="J548" s="8"/>
      <c r="K548" s="300"/>
      <c r="L548" s="300"/>
      <c r="M548" s="300"/>
      <c r="N548" s="300"/>
      <c r="O548" s="300"/>
      <c r="P548" s="300"/>
      <c r="Q548" s="300"/>
      <c r="R548" s="300"/>
      <c r="S548" s="30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</row>
    <row r="549" spans="1:71" s="59" customFormat="1" ht="13.5" customHeight="1">
      <c r="A549" s="83" t="s">
        <v>0</v>
      </c>
      <c r="B549" s="84" t="s">
        <v>1</v>
      </c>
      <c r="C549" s="83" t="s">
        <v>2</v>
      </c>
      <c r="D549" s="84" t="s">
        <v>3</v>
      </c>
      <c r="E549" s="85" t="s">
        <v>134</v>
      </c>
      <c r="F549" s="84" t="s">
        <v>135</v>
      </c>
      <c r="G549" s="86" t="s">
        <v>133</v>
      </c>
      <c r="H549" s="87" t="s">
        <v>142</v>
      </c>
      <c r="I549" s="10"/>
      <c r="J549" s="397"/>
      <c r="K549" s="404"/>
      <c r="L549" s="402"/>
      <c r="M549" s="300"/>
      <c r="N549" s="300"/>
      <c r="O549" s="300"/>
      <c r="P549" s="300"/>
      <c r="Q549" s="300"/>
      <c r="R549" s="300"/>
      <c r="S549" s="30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</row>
    <row r="550" spans="1:71" s="59" customFormat="1" ht="13.5" customHeight="1">
      <c r="A550" s="88"/>
      <c r="B550" s="89"/>
      <c r="C550" s="88"/>
      <c r="D550" s="90"/>
      <c r="E550" s="88" t="s">
        <v>123</v>
      </c>
      <c r="F550" s="89" t="s">
        <v>136</v>
      </c>
      <c r="G550" s="91" t="s">
        <v>345</v>
      </c>
      <c r="H550" s="92" t="s">
        <v>140</v>
      </c>
      <c r="I550" s="191"/>
      <c r="J550" s="404"/>
      <c r="K550" s="404"/>
      <c r="L550" s="405"/>
      <c r="M550" s="300"/>
      <c r="N550" s="300"/>
      <c r="O550" s="300"/>
      <c r="P550" s="300"/>
      <c r="Q550" s="300"/>
      <c r="R550" s="300"/>
      <c r="S550" s="30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</row>
    <row r="551" spans="1:71" s="59" customFormat="1" ht="13.5" customHeight="1">
      <c r="A551" s="93">
        <v>1</v>
      </c>
      <c r="B551" s="93">
        <v>2</v>
      </c>
      <c r="C551" s="93">
        <v>3</v>
      </c>
      <c r="D551" s="93">
        <v>4</v>
      </c>
      <c r="E551" s="93">
        <v>5</v>
      </c>
      <c r="F551" s="93">
        <v>6</v>
      </c>
      <c r="G551" s="91">
        <v>7</v>
      </c>
      <c r="H551" s="95">
        <v>8</v>
      </c>
      <c r="I551" s="191"/>
      <c r="J551" s="404"/>
      <c r="K551" s="404"/>
      <c r="L551" s="404"/>
      <c r="M551" s="300"/>
      <c r="N551" s="300"/>
      <c r="O551" s="300"/>
      <c r="P551" s="300"/>
      <c r="Q551" s="300"/>
      <c r="R551" s="300"/>
      <c r="S551" s="30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</row>
    <row r="552" spans="1:71" s="59" customFormat="1" ht="13.5" customHeight="1">
      <c r="A552" s="97">
        <v>750</v>
      </c>
      <c r="B552" s="97"/>
      <c r="C552" s="97"/>
      <c r="D552" s="193" t="s">
        <v>12</v>
      </c>
      <c r="E552" s="406">
        <f>E553</f>
        <v>9500</v>
      </c>
      <c r="F552" s="406">
        <f>F553</f>
        <v>9500</v>
      </c>
      <c r="G552" s="99">
        <f>G553</f>
        <v>8400</v>
      </c>
      <c r="H552" s="99">
        <f>G552/F552*100</f>
        <v>88.42105263157895</v>
      </c>
      <c r="I552" s="17"/>
      <c r="J552" s="297"/>
      <c r="K552" s="298"/>
      <c r="L552" s="298"/>
      <c r="M552" s="300"/>
      <c r="N552" s="300"/>
      <c r="O552" s="300"/>
      <c r="P552" s="300"/>
      <c r="Q552" s="300"/>
      <c r="R552" s="300"/>
      <c r="S552" s="30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</row>
    <row r="553" spans="1:71" s="59" customFormat="1" ht="13.5" customHeight="1">
      <c r="A553" s="134"/>
      <c r="B553" s="228">
        <v>75045</v>
      </c>
      <c r="C553" s="127"/>
      <c r="D553" s="154" t="s">
        <v>160</v>
      </c>
      <c r="E553" s="318">
        <f>E556</f>
        <v>9500</v>
      </c>
      <c r="F553" s="130">
        <f>F556</f>
        <v>9500</v>
      </c>
      <c r="G553" s="131">
        <f>G556</f>
        <v>8400</v>
      </c>
      <c r="H553" s="131">
        <f>G553/F553*100</f>
        <v>88.42105263157895</v>
      </c>
      <c r="I553" s="17"/>
      <c r="J553" s="297"/>
      <c r="K553" s="298"/>
      <c r="L553" s="298"/>
      <c r="M553" s="300"/>
      <c r="N553" s="300"/>
      <c r="O553" s="300"/>
      <c r="P553" s="300"/>
      <c r="Q553" s="300"/>
      <c r="R553" s="300"/>
      <c r="S553" s="30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</row>
    <row r="554" spans="1:71" s="59" customFormat="1" ht="13.5" customHeight="1">
      <c r="A554" s="134"/>
      <c r="B554" s="172"/>
      <c r="C554" s="177">
        <v>2120</v>
      </c>
      <c r="D554" s="109" t="s">
        <v>4</v>
      </c>
      <c r="E554" s="321"/>
      <c r="F554" s="321"/>
      <c r="G554" s="138"/>
      <c r="H554" s="138"/>
      <c r="I554" s="17"/>
      <c r="J554" s="297"/>
      <c r="K554" s="298"/>
      <c r="L554" s="298"/>
      <c r="M554" s="300"/>
      <c r="N554" s="300"/>
      <c r="O554" s="300"/>
      <c r="P554" s="300"/>
      <c r="Q554" s="300"/>
      <c r="R554" s="300"/>
      <c r="S554" s="30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</row>
    <row r="555" spans="1:71" s="59" customFormat="1" ht="13.5" customHeight="1">
      <c r="A555" s="134"/>
      <c r="B555" s="172"/>
      <c r="C555" s="177"/>
      <c r="D555" s="109" t="s">
        <v>103</v>
      </c>
      <c r="E555" s="321"/>
      <c r="F555" s="321"/>
      <c r="G555" s="138"/>
      <c r="H555" s="138"/>
      <c r="I555" s="17"/>
      <c r="J555" s="297"/>
      <c r="K555" s="298"/>
      <c r="L555" s="298"/>
      <c r="M555" s="300"/>
      <c r="N555" s="300"/>
      <c r="O555" s="300"/>
      <c r="P555" s="300"/>
      <c r="Q555" s="300"/>
      <c r="R555" s="300"/>
      <c r="S555" s="30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</row>
    <row r="556" spans="1:71" s="59" customFormat="1" ht="13.5" customHeight="1">
      <c r="A556" s="134"/>
      <c r="B556" s="172"/>
      <c r="C556" s="229"/>
      <c r="D556" s="242" t="s">
        <v>104</v>
      </c>
      <c r="E556" s="432">
        <v>9500</v>
      </c>
      <c r="F556" s="432">
        <v>9500</v>
      </c>
      <c r="G556" s="244">
        <v>8400</v>
      </c>
      <c r="H556" s="244">
        <f>G556/F556*100</f>
        <v>88.42105263157895</v>
      </c>
      <c r="I556" s="17"/>
      <c r="J556" s="297"/>
      <c r="K556" s="298"/>
      <c r="L556" s="298"/>
      <c r="M556" s="300"/>
      <c r="N556" s="300"/>
      <c r="O556" s="300"/>
      <c r="P556" s="300"/>
      <c r="Q556" s="300"/>
      <c r="R556" s="300"/>
      <c r="S556" s="30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</row>
    <row r="557" spans="1:71" s="59" customFormat="1" ht="13.5" customHeight="1">
      <c r="A557" s="97">
        <v>801</v>
      </c>
      <c r="B557" s="97"/>
      <c r="C557" s="97"/>
      <c r="D557" s="97" t="s">
        <v>334</v>
      </c>
      <c r="E557" s="406">
        <f>E558</f>
        <v>46800</v>
      </c>
      <c r="F557" s="406">
        <f>F558</f>
        <v>46800</v>
      </c>
      <c r="G557" s="99">
        <f>G558</f>
        <v>46800</v>
      </c>
      <c r="H557" s="296">
        <f>G557/F557*100</f>
        <v>100</v>
      </c>
      <c r="I557" s="17"/>
      <c r="J557" s="297"/>
      <c r="K557" s="298"/>
      <c r="L557" s="298"/>
      <c r="M557" s="300"/>
      <c r="N557" s="300"/>
      <c r="O557" s="300"/>
      <c r="P557" s="300"/>
      <c r="Q557" s="300"/>
      <c r="R557" s="300"/>
      <c r="S557" s="30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</row>
    <row r="558" spans="1:71" s="59" customFormat="1" ht="13.5" customHeight="1">
      <c r="A558" s="203"/>
      <c r="B558" s="228">
        <v>80195</v>
      </c>
      <c r="C558" s="433"/>
      <c r="D558" s="149" t="s">
        <v>61</v>
      </c>
      <c r="E558" s="150">
        <f>E562</f>
        <v>46800</v>
      </c>
      <c r="F558" s="150">
        <f>F562</f>
        <v>46800</v>
      </c>
      <c r="G558" s="151">
        <f>G562</f>
        <v>46800</v>
      </c>
      <c r="H558" s="434">
        <f>G558/F558*100</f>
        <v>100</v>
      </c>
      <c r="I558" s="17"/>
      <c r="J558" s="297"/>
      <c r="K558" s="298"/>
      <c r="L558" s="298"/>
      <c r="M558" s="300"/>
      <c r="N558" s="300"/>
      <c r="O558" s="300"/>
      <c r="P558" s="300"/>
      <c r="Q558" s="300"/>
      <c r="R558" s="300"/>
      <c r="S558" s="30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</row>
    <row r="559" spans="1:71" s="59" customFormat="1" ht="13.5" customHeight="1">
      <c r="A559" s="134"/>
      <c r="B559" s="228"/>
      <c r="C559" s="433"/>
      <c r="D559" s="140" t="s">
        <v>342</v>
      </c>
      <c r="E559" s="150"/>
      <c r="F559" s="150"/>
      <c r="G559" s="151"/>
      <c r="H559" s="434"/>
      <c r="I559" s="17"/>
      <c r="J559" s="297"/>
      <c r="K559" s="298"/>
      <c r="L559" s="298"/>
      <c r="M559" s="300"/>
      <c r="N559" s="300"/>
      <c r="O559" s="300"/>
      <c r="P559" s="300"/>
      <c r="Q559" s="300"/>
      <c r="R559" s="300"/>
      <c r="S559" s="30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</row>
    <row r="560" spans="1:71" s="59" customFormat="1" ht="13.5" customHeight="1">
      <c r="A560" s="134"/>
      <c r="B560" s="172"/>
      <c r="C560" s="135">
        <v>2120</v>
      </c>
      <c r="D560" s="109" t="s">
        <v>4</v>
      </c>
      <c r="E560" s="137"/>
      <c r="F560" s="137"/>
      <c r="G560" s="138"/>
      <c r="H560" s="119"/>
      <c r="I560" s="17"/>
      <c r="J560" s="297"/>
      <c r="K560" s="298"/>
      <c r="L560" s="298"/>
      <c r="M560" s="300"/>
      <c r="N560" s="300"/>
      <c r="O560" s="300"/>
      <c r="P560" s="300"/>
      <c r="Q560" s="300"/>
      <c r="R560" s="300"/>
      <c r="S560" s="30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</row>
    <row r="561" spans="1:71" s="59" customFormat="1" ht="13.5" customHeight="1">
      <c r="A561" s="134"/>
      <c r="B561" s="172"/>
      <c r="C561" s="135"/>
      <c r="D561" s="109" t="s">
        <v>331</v>
      </c>
      <c r="E561" s="137"/>
      <c r="F561" s="137"/>
      <c r="G561" s="138"/>
      <c r="H561" s="119"/>
      <c r="I561" s="17"/>
      <c r="J561" s="297"/>
      <c r="K561" s="298"/>
      <c r="L561" s="298"/>
      <c r="M561" s="300"/>
      <c r="N561" s="300"/>
      <c r="O561" s="300"/>
      <c r="P561" s="300"/>
      <c r="Q561" s="300"/>
      <c r="R561" s="300"/>
      <c r="S561" s="30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</row>
    <row r="562" spans="1:71" s="59" customFormat="1" ht="13.5" customHeight="1">
      <c r="A562" s="158"/>
      <c r="B562" s="172"/>
      <c r="C562" s="135"/>
      <c r="D562" s="109" t="s">
        <v>332</v>
      </c>
      <c r="E562" s="137">
        <v>46800</v>
      </c>
      <c r="F562" s="137">
        <v>46800</v>
      </c>
      <c r="G562" s="138">
        <v>46800</v>
      </c>
      <c r="H562" s="119">
        <f>G562/F562*100</f>
        <v>100</v>
      </c>
      <c r="I562" s="17"/>
      <c r="J562" s="297"/>
      <c r="K562" s="298"/>
      <c r="L562" s="298"/>
      <c r="M562" s="300"/>
      <c r="N562" s="300"/>
      <c r="O562" s="300"/>
      <c r="P562" s="300"/>
      <c r="Q562" s="300"/>
      <c r="R562" s="300"/>
      <c r="S562" s="30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</row>
    <row r="563" spans="1:71" s="59" customFormat="1" ht="13.5" customHeight="1">
      <c r="A563" s="193"/>
      <c r="B563" s="97"/>
      <c r="C563" s="329"/>
      <c r="D563" s="97" t="s">
        <v>88</v>
      </c>
      <c r="E563" s="98">
        <f>E552+E557</f>
        <v>56300</v>
      </c>
      <c r="F563" s="98">
        <f>F552+F557</f>
        <v>56300</v>
      </c>
      <c r="G563" s="99">
        <f>G552+G557</f>
        <v>55200</v>
      </c>
      <c r="H563" s="99">
        <f>G563/F563*100</f>
        <v>98.04618117229128</v>
      </c>
      <c r="I563" s="18"/>
      <c r="J563" s="338"/>
      <c r="K563" s="339"/>
      <c r="L563" s="339"/>
      <c r="M563" s="300"/>
      <c r="N563" s="300"/>
      <c r="O563" s="300"/>
      <c r="P563" s="300"/>
      <c r="Q563" s="300"/>
      <c r="R563" s="300"/>
      <c r="S563" s="30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</row>
    <row r="564" spans="1:71" s="59" customFormat="1" ht="13.5" customHeight="1">
      <c r="A564" s="20"/>
      <c r="B564" s="20"/>
      <c r="C564" s="20"/>
      <c r="D564" s="396"/>
      <c r="E564" s="104"/>
      <c r="F564" s="104"/>
      <c r="G564" s="104"/>
      <c r="H564" s="104"/>
      <c r="I564" s="104"/>
      <c r="J564" s="338"/>
      <c r="K564" s="339"/>
      <c r="L564" s="339"/>
      <c r="M564" s="300"/>
      <c r="N564" s="300"/>
      <c r="O564" s="300"/>
      <c r="P564" s="300"/>
      <c r="Q564" s="300"/>
      <c r="R564" s="300"/>
      <c r="S564" s="30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</row>
    <row r="565" spans="1:71" s="59" customFormat="1" ht="13.5" customHeight="1">
      <c r="A565" s="20"/>
      <c r="B565" s="20"/>
      <c r="C565" s="20"/>
      <c r="D565" s="396"/>
      <c r="E565" s="104"/>
      <c r="F565" s="104"/>
      <c r="G565" s="104"/>
      <c r="H565" s="104"/>
      <c r="I565" s="104"/>
      <c r="J565" s="338"/>
      <c r="K565" s="339"/>
      <c r="L565" s="339"/>
      <c r="M565" s="300"/>
      <c r="N565" s="300"/>
      <c r="O565" s="300"/>
      <c r="P565" s="300"/>
      <c r="Q565" s="300"/>
      <c r="R565" s="300"/>
      <c r="S565" s="30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</row>
    <row r="566" spans="1:71" s="59" customFormat="1" ht="13.5" customHeight="1">
      <c r="A566" s="20"/>
      <c r="B566" s="20"/>
      <c r="C566" s="20"/>
      <c r="D566" s="396"/>
      <c r="E566" s="104"/>
      <c r="F566" s="104"/>
      <c r="G566" s="104"/>
      <c r="H566" s="104"/>
      <c r="I566" s="104"/>
      <c r="J566" s="338"/>
      <c r="K566" s="339"/>
      <c r="L566" s="339"/>
      <c r="M566" s="300"/>
      <c r="N566" s="300"/>
      <c r="O566" s="300"/>
      <c r="P566" s="300"/>
      <c r="Q566" s="300"/>
      <c r="R566" s="300"/>
      <c r="S566" s="30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</row>
    <row r="567" spans="1:71" s="74" customFormat="1" ht="13.5" customHeight="1">
      <c r="A567" s="20"/>
      <c r="B567" s="20"/>
      <c r="C567" s="20"/>
      <c r="D567" s="396"/>
      <c r="E567" s="104"/>
      <c r="F567" s="104"/>
      <c r="G567" s="104"/>
      <c r="H567" s="104"/>
      <c r="I567" s="104"/>
      <c r="J567" s="338"/>
      <c r="K567" s="339"/>
      <c r="L567" s="339"/>
      <c r="M567" s="345"/>
      <c r="N567" s="345"/>
      <c r="O567" s="345"/>
      <c r="P567" s="345"/>
      <c r="Q567" s="345"/>
      <c r="R567" s="345"/>
      <c r="S567" s="345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73"/>
      <c r="AY567" s="73"/>
      <c r="AZ567" s="73"/>
      <c r="BA567" s="73"/>
      <c r="BB567" s="73"/>
      <c r="BC567" s="73"/>
      <c r="BD567" s="73"/>
      <c r="BE567" s="73"/>
      <c r="BF567" s="73"/>
      <c r="BG567" s="73"/>
      <c r="BH567" s="73"/>
      <c r="BI567" s="73"/>
      <c r="BJ567" s="73"/>
      <c r="BK567" s="73"/>
      <c r="BL567" s="73"/>
      <c r="BM567" s="73"/>
      <c r="BN567" s="73"/>
      <c r="BO567" s="73"/>
      <c r="BP567" s="73"/>
      <c r="BQ567" s="73"/>
      <c r="BR567" s="73"/>
      <c r="BS567" s="73"/>
    </row>
    <row r="568" spans="1:71" s="59" customFormat="1" ht="13.5" customHeight="1">
      <c r="A568" s="20"/>
      <c r="B568" s="20"/>
      <c r="C568" s="20"/>
      <c r="D568" s="20"/>
      <c r="E568" s="104"/>
      <c r="F568" s="1" t="s">
        <v>113</v>
      </c>
      <c r="G568" s="1"/>
      <c r="H568" s="2"/>
      <c r="I568" s="13"/>
      <c r="J568" s="297"/>
      <c r="K568" s="298"/>
      <c r="L568" s="298"/>
      <c r="M568" s="300"/>
      <c r="N568" s="300"/>
      <c r="O568" s="300"/>
      <c r="P568" s="300"/>
      <c r="Q568" s="300"/>
      <c r="R568" s="300"/>
      <c r="S568" s="30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</row>
    <row r="569" spans="1:19" s="77" customFormat="1" ht="13.5" customHeight="1">
      <c r="A569" s="1"/>
      <c r="B569" s="1"/>
      <c r="C569" s="1"/>
      <c r="D569" s="1"/>
      <c r="E569" s="1"/>
      <c r="F569" s="1" t="s">
        <v>102</v>
      </c>
      <c r="G569" s="1"/>
      <c r="H569" s="2"/>
      <c r="I569" s="23"/>
      <c r="J569" s="8"/>
      <c r="K569" s="8"/>
      <c r="L569" s="428"/>
      <c r="M569" s="435"/>
      <c r="N569" s="435"/>
      <c r="O569" s="435"/>
      <c r="P569" s="435"/>
      <c r="Q569" s="435"/>
      <c r="R569" s="435"/>
      <c r="S569" s="435"/>
    </row>
    <row r="570" spans="1:71" s="59" customFormat="1" ht="13.5" customHeight="1">
      <c r="A570" s="1"/>
      <c r="B570" s="1"/>
      <c r="C570" s="1"/>
      <c r="D570" s="1"/>
      <c r="E570" s="1"/>
      <c r="F570" s="1" t="s">
        <v>344</v>
      </c>
      <c r="G570" s="1"/>
      <c r="H570" s="2"/>
      <c r="I570" s="23"/>
      <c r="J570" s="8"/>
      <c r="K570" s="8"/>
      <c r="L570" s="428"/>
      <c r="M570" s="300"/>
      <c r="N570" s="300"/>
      <c r="O570" s="300"/>
      <c r="P570" s="300"/>
      <c r="Q570" s="300"/>
      <c r="R570" s="300"/>
      <c r="S570" s="30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</row>
    <row r="571" spans="1:71" s="59" customFormat="1" ht="13.5" customHeight="1">
      <c r="A571" s="1"/>
      <c r="B571" s="1"/>
      <c r="C571" s="1"/>
      <c r="D571" s="1"/>
      <c r="E571" s="1"/>
      <c r="F571" s="1"/>
      <c r="G571" s="1"/>
      <c r="H571" s="2"/>
      <c r="I571" s="23"/>
      <c r="J571" s="8"/>
      <c r="K571" s="8"/>
      <c r="L571" s="428"/>
      <c r="M571" s="300"/>
      <c r="N571" s="300"/>
      <c r="O571" s="300"/>
      <c r="P571" s="300"/>
      <c r="Q571" s="300"/>
      <c r="R571" s="300"/>
      <c r="S571" s="30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</row>
    <row r="572" spans="1:71" s="59" customFormat="1" ht="13.5" customHeight="1">
      <c r="A572" s="431"/>
      <c r="B572" s="436" t="s">
        <v>110</v>
      </c>
      <c r="C572" s="436"/>
      <c r="D572" s="436"/>
      <c r="E572" s="436"/>
      <c r="F572" s="436"/>
      <c r="G572" s="431"/>
      <c r="H572" s="437"/>
      <c r="I572" s="23"/>
      <c r="J572" s="397"/>
      <c r="K572" s="344"/>
      <c r="L572" s="344"/>
      <c r="M572" s="300"/>
      <c r="N572" s="300"/>
      <c r="O572" s="300"/>
      <c r="P572" s="300"/>
      <c r="Q572" s="300"/>
      <c r="R572" s="300"/>
      <c r="S572" s="30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</row>
    <row r="573" spans="1:71" s="59" customFormat="1" ht="13.5" customHeight="1">
      <c r="A573" s="431"/>
      <c r="B573" s="436" t="s">
        <v>111</v>
      </c>
      <c r="C573" s="436"/>
      <c r="D573" s="436"/>
      <c r="E573" s="436"/>
      <c r="F573" s="436"/>
      <c r="G573" s="431"/>
      <c r="H573" s="437"/>
      <c r="I573" s="23"/>
      <c r="J573" s="397"/>
      <c r="K573" s="344"/>
      <c r="L573" s="344"/>
      <c r="M573" s="300"/>
      <c r="N573" s="300"/>
      <c r="O573" s="300"/>
      <c r="P573" s="300"/>
      <c r="Q573" s="300"/>
      <c r="R573" s="300"/>
      <c r="S573" s="30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</row>
    <row r="574" spans="1:71" s="59" customFormat="1" ht="13.5" customHeight="1">
      <c r="A574" s="431"/>
      <c r="B574" s="436" t="s">
        <v>119</v>
      </c>
      <c r="C574" s="436"/>
      <c r="D574" s="436"/>
      <c r="E574" s="436"/>
      <c r="F574" s="436"/>
      <c r="G574" s="431"/>
      <c r="H574" s="437"/>
      <c r="I574" s="23"/>
      <c r="J574" s="397"/>
      <c r="K574" s="344"/>
      <c r="L574" s="344"/>
      <c r="M574" s="300"/>
      <c r="N574" s="300"/>
      <c r="O574" s="300"/>
      <c r="P574" s="300"/>
      <c r="Q574" s="300"/>
      <c r="R574" s="300"/>
      <c r="S574" s="30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</row>
    <row r="575" spans="1:71" s="59" customFormat="1" ht="13.5" customHeight="1">
      <c r="A575" s="83" t="s">
        <v>0</v>
      </c>
      <c r="B575" s="84" t="s">
        <v>1</v>
      </c>
      <c r="C575" s="83" t="s">
        <v>2</v>
      </c>
      <c r="D575" s="84" t="s">
        <v>3</v>
      </c>
      <c r="E575" s="85" t="s">
        <v>134</v>
      </c>
      <c r="F575" s="84" t="s">
        <v>135</v>
      </c>
      <c r="G575" s="86" t="s">
        <v>133</v>
      </c>
      <c r="H575" s="87" t="s">
        <v>142</v>
      </c>
      <c r="I575" s="10"/>
      <c r="J575" s="397"/>
      <c r="K575" s="438"/>
      <c r="L575" s="320"/>
      <c r="M575" s="300"/>
      <c r="N575" s="300"/>
      <c r="O575" s="300"/>
      <c r="P575" s="300"/>
      <c r="Q575" s="300"/>
      <c r="R575" s="300"/>
      <c r="S575" s="30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</row>
    <row r="576" spans="1:71" s="59" customFormat="1" ht="13.5" customHeight="1">
      <c r="A576" s="88"/>
      <c r="B576" s="89"/>
      <c r="C576" s="88"/>
      <c r="D576" s="90"/>
      <c r="E576" s="88" t="s">
        <v>123</v>
      </c>
      <c r="F576" s="89" t="s">
        <v>136</v>
      </c>
      <c r="G576" s="91" t="s">
        <v>345</v>
      </c>
      <c r="H576" s="92" t="s">
        <v>140</v>
      </c>
      <c r="I576" s="191"/>
      <c r="J576" s="404"/>
      <c r="K576" s="438"/>
      <c r="L576" s="298"/>
      <c r="M576" s="300"/>
      <c r="N576" s="300"/>
      <c r="O576" s="300"/>
      <c r="P576" s="300"/>
      <c r="Q576" s="300"/>
      <c r="R576" s="300"/>
      <c r="S576" s="30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</row>
    <row r="577" spans="1:71" s="59" customFormat="1" ht="13.5" customHeight="1">
      <c r="A577" s="93">
        <v>1</v>
      </c>
      <c r="B577" s="93">
        <v>2</v>
      </c>
      <c r="C577" s="93">
        <v>3</v>
      </c>
      <c r="D577" s="93">
        <v>4</v>
      </c>
      <c r="E577" s="93">
        <v>5</v>
      </c>
      <c r="F577" s="93">
        <v>6</v>
      </c>
      <c r="G577" s="94">
        <v>7</v>
      </c>
      <c r="H577" s="95">
        <v>8</v>
      </c>
      <c r="I577" s="191"/>
      <c r="J577" s="404"/>
      <c r="K577" s="439"/>
      <c r="L577" s="439"/>
      <c r="M577" s="300"/>
      <c r="N577" s="300"/>
      <c r="O577" s="300"/>
      <c r="P577" s="300"/>
      <c r="Q577" s="300"/>
      <c r="R577" s="300"/>
      <c r="S577" s="30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</row>
    <row r="578" spans="1:71" s="59" customFormat="1" ht="13.5" customHeight="1">
      <c r="A578" s="193">
        <v>851</v>
      </c>
      <c r="B578" s="97"/>
      <c r="C578" s="440"/>
      <c r="D578" s="193" t="s">
        <v>35</v>
      </c>
      <c r="E578" s="97">
        <v>0</v>
      </c>
      <c r="F578" s="98">
        <f>F579+F582</f>
        <v>5500</v>
      </c>
      <c r="G578" s="99">
        <f>G579+G582</f>
        <v>5500</v>
      </c>
      <c r="H578" s="296">
        <f>G578/F578*100</f>
        <v>100</v>
      </c>
      <c r="I578" s="13"/>
      <c r="J578" s="297"/>
      <c r="K578" s="298"/>
      <c r="L578" s="298"/>
      <c r="M578" s="300"/>
      <c r="N578" s="300"/>
      <c r="O578" s="300"/>
      <c r="P578" s="300"/>
      <c r="Q578" s="300"/>
      <c r="R578" s="300"/>
      <c r="S578" s="30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</row>
    <row r="579" spans="1:71" s="59" customFormat="1" ht="13.5" customHeight="1">
      <c r="A579" s="334"/>
      <c r="B579" s="334">
        <v>85153</v>
      </c>
      <c r="C579" s="335"/>
      <c r="D579" s="162" t="s">
        <v>114</v>
      </c>
      <c r="E579" s="163">
        <v>0</v>
      </c>
      <c r="F579" s="163">
        <f>F581</f>
        <v>2900</v>
      </c>
      <c r="G579" s="132">
        <f>G581</f>
        <v>2900</v>
      </c>
      <c r="H579" s="180">
        <f>G579/F579*100</f>
        <v>100</v>
      </c>
      <c r="I579" s="13"/>
      <c r="J579" s="297"/>
      <c r="K579" s="298"/>
      <c r="L579" s="298"/>
      <c r="M579" s="300"/>
      <c r="N579" s="300"/>
      <c r="O579" s="300"/>
      <c r="P579" s="300"/>
      <c r="Q579" s="300"/>
      <c r="R579" s="300"/>
      <c r="S579" s="30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</row>
    <row r="580" spans="1:71" s="59" customFormat="1" ht="13.5" customHeight="1">
      <c r="A580" s="159"/>
      <c r="B580" s="159"/>
      <c r="C580" s="342">
        <v>2310</v>
      </c>
      <c r="D580" s="109" t="s">
        <v>86</v>
      </c>
      <c r="E580" s="116"/>
      <c r="F580" s="116"/>
      <c r="G580" s="119"/>
      <c r="H580" s="346"/>
      <c r="I580" s="13"/>
      <c r="J580" s="297"/>
      <c r="K580" s="298"/>
      <c r="L580" s="298"/>
      <c r="M580" s="300"/>
      <c r="N580" s="300"/>
      <c r="O580" s="300"/>
      <c r="P580" s="300"/>
      <c r="Q580" s="300"/>
      <c r="R580" s="300"/>
      <c r="S580" s="30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</row>
    <row r="581" spans="1:71" s="59" customFormat="1" ht="13.5" customHeight="1">
      <c r="A581" s="159"/>
      <c r="B581" s="382"/>
      <c r="C581" s="342"/>
      <c r="D581" s="109" t="s">
        <v>90</v>
      </c>
      <c r="E581" s="116">
        <v>0</v>
      </c>
      <c r="F581" s="116">
        <v>2900</v>
      </c>
      <c r="G581" s="119">
        <v>2900</v>
      </c>
      <c r="H581" s="346">
        <f>G581/F581*100</f>
        <v>100</v>
      </c>
      <c r="I581" s="13"/>
      <c r="J581" s="297"/>
      <c r="K581" s="298"/>
      <c r="L581" s="298"/>
      <c r="M581" s="300"/>
      <c r="N581" s="300"/>
      <c r="O581" s="300"/>
      <c r="P581" s="300"/>
      <c r="Q581" s="300"/>
      <c r="R581" s="300"/>
      <c r="S581" s="30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</row>
    <row r="582" spans="1:71" s="59" customFormat="1" ht="13.5" customHeight="1">
      <c r="A582" s="159"/>
      <c r="B582" s="101">
        <v>85154</v>
      </c>
      <c r="C582" s="335"/>
      <c r="D582" s="162" t="s">
        <v>105</v>
      </c>
      <c r="E582" s="163">
        <v>0</v>
      </c>
      <c r="F582" s="163">
        <f>F584</f>
        <v>2600</v>
      </c>
      <c r="G582" s="132">
        <f>G584</f>
        <v>2600</v>
      </c>
      <c r="H582" s="180">
        <f>G582/F582*100</f>
        <v>100</v>
      </c>
      <c r="I582" s="13"/>
      <c r="J582" s="297"/>
      <c r="K582" s="298"/>
      <c r="L582" s="298"/>
      <c r="M582" s="300"/>
      <c r="N582" s="300"/>
      <c r="O582" s="300"/>
      <c r="P582" s="300"/>
      <c r="Q582" s="300"/>
      <c r="R582" s="300"/>
      <c r="S582" s="30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</row>
    <row r="583" spans="1:71" s="59" customFormat="1" ht="13.5" customHeight="1">
      <c r="A583" s="159"/>
      <c r="B583" s="101"/>
      <c r="C583" s="342">
        <v>2310</v>
      </c>
      <c r="D583" s="109" t="s">
        <v>86</v>
      </c>
      <c r="E583" s="116"/>
      <c r="F583" s="116"/>
      <c r="G583" s="119"/>
      <c r="H583" s="346"/>
      <c r="I583" s="13"/>
      <c r="J583" s="297"/>
      <c r="K583" s="298"/>
      <c r="L583" s="298"/>
      <c r="M583" s="300"/>
      <c r="N583" s="300"/>
      <c r="O583" s="300"/>
      <c r="P583" s="300"/>
      <c r="Q583" s="300"/>
      <c r="R583" s="300"/>
      <c r="S583" s="30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</row>
    <row r="584" spans="1:71" s="59" customFormat="1" ht="13.5" customHeight="1">
      <c r="A584" s="159"/>
      <c r="B584" s="101"/>
      <c r="C584" s="342"/>
      <c r="D584" s="109" t="s">
        <v>90</v>
      </c>
      <c r="E584" s="116">
        <v>0</v>
      </c>
      <c r="F584" s="116">
        <v>2600</v>
      </c>
      <c r="G584" s="119">
        <v>2600</v>
      </c>
      <c r="H584" s="346">
        <f>G584/F584*100</f>
        <v>100</v>
      </c>
      <c r="I584" s="13"/>
      <c r="J584" s="297"/>
      <c r="K584" s="298"/>
      <c r="L584" s="298"/>
      <c r="M584" s="300"/>
      <c r="N584" s="300"/>
      <c r="O584" s="300"/>
      <c r="P584" s="300"/>
      <c r="Q584" s="300"/>
      <c r="R584" s="300"/>
      <c r="S584" s="30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</row>
    <row r="585" spans="1:71" s="61" customFormat="1" ht="27.75" customHeight="1">
      <c r="A585" s="441">
        <v>900</v>
      </c>
      <c r="B585" s="442"/>
      <c r="C585" s="443"/>
      <c r="D585" s="444" t="s">
        <v>362</v>
      </c>
      <c r="E585" s="442">
        <v>0</v>
      </c>
      <c r="F585" s="445">
        <f>F586</f>
        <v>6000</v>
      </c>
      <c r="G585" s="446">
        <f>G586</f>
        <v>0</v>
      </c>
      <c r="H585" s="446">
        <f>G585/F585*100</f>
        <v>0</v>
      </c>
      <c r="I585" s="309"/>
      <c r="J585" s="447"/>
      <c r="K585" s="448"/>
      <c r="L585" s="448"/>
      <c r="M585" s="449"/>
      <c r="N585" s="449"/>
      <c r="O585" s="449"/>
      <c r="P585" s="449"/>
      <c r="Q585" s="449"/>
      <c r="R585" s="449"/>
      <c r="S585" s="449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</row>
    <row r="586" spans="1:71" s="59" customFormat="1" ht="13.5" customHeight="1">
      <c r="A586" s="334"/>
      <c r="B586" s="334">
        <v>90095</v>
      </c>
      <c r="C586" s="335"/>
      <c r="D586" s="162" t="s">
        <v>61</v>
      </c>
      <c r="E586" s="163">
        <v>0</v>
      </c>
      <c r="F586" s="163">
        <f>F589</f>
        <v>6000</v>
      </c>
      <c r="G586" s="132">
        <f>G589</f>
        <v>0</v>
      </c>
      <c r="H586" s="132">
        <f>G586/F586*100</f>
        <v>0</v>
      </c>
      <c r="I586" s="13"/>
      <c r="J586" s="297"/>
      <c r="K586" s="298"/>
      <c r="L586" s="298"/>
      <c r="M586" s="300"/>
      <c r="N586" s="300"/>
      <c r="O586" s="300"/>
      <c r="P586" s="300"/>
      <c r="Q586" s="300"/>
      <c r="R586" s="300"/>
      <c r="S586" s="30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</row>
    <row r="587" spans="1:71" s="59" customFormat="1" ht="13.5" customHeight="1">
      <c r="A587" s="159"/>
      <c r="B587" s="159"/>
      <c r="C587" s="342">
        <v>2330</v>
      </c>
      <c r="D587" s="109" t="s">
        <v>363</v>
      </c>
      <c r="E587" s="116"/>
      <c r="F587" s="116"/>
      <c r="G587" s="119"/>
      <c r="H587" s="119"/>
      <c r="I587" s="13"/>
      <c r="J587" s="297"/>
      <c r="K587" s="298"/>
      <c r="L587" s="298"/>
      <c r="M587" s="300"/>
      <c r="N587" s="300"/>
      <c r="O587" s="300"/>
      <c r="P587" s="300"/>
      <c r="Q587" s="300"/>
      <c r="R587" s="300"/>
      <c r="S587" s="30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</row>
    <row r="588" spans="1:71" s="59" customFormat="1" ht="13.5" customHeight="1">
      <c r="A588" s="159"/>
      <c r="B588" s="159"/>
      <c r="C588" s="342"/>
      <c r="D588" s="109" t="s">
        <v>364</v>
      </c>
      <c r="E588" s="116"/>
      <c r="F588" s="116"/>
      <c r="G588" s="119"/>
      <c r="H588" s="119"/>
      <c r="I588" s="13"/>
      <c r="J588" s="297"/>
      <c r="K588" s="298"/>
      <c r="L588" s="298"/>
      <c r="M588" s="300"/>
      <c r="N588" s="300"/>
      <c r="O588" s="300"/>
      <c r="P588" s="300"/>
      <c r="Q588" s="300"/>
      <c r="R588" s="300"/>
      <c r="S588" s="30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</row>
    <row r="589" spans="1:71" s="59" customFormat="1" ht="13.5" customHeight="1">
      <c r="A589" s="159"/>
      <c r="B589" s="382"/>
      <c r="C589" s="342"/>
      <c r="D589" s="109" t="s">
        <v>365</v>
      </c>
      <c r="E589" s="116">
        <v>0</v>
      </c>
      <c r="F589" s="116">
        <v>6000</v>
      </c>
      <c r="G589" s="119">
        <v>0</v>
      </c>
      <c r="H589" s="119">
        <f>G589/F589*100</f>
        <v>0</v>
      </c>
      <c r="I589" s="13"/>
      <c r="J589" s="297"/>
      <c r="K589" s="298"/>
      <c r="L589" s="298"/>
      <c r="M589" s="300"/>
      <c r="N589" s="300"/>
      <c r="O589" s="300"/>
      <c r="P589" s="300"/>
      <c r="Q589" s="300"/>
      <c r="R589" s="300"/>
      <c r="S589" s="30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</row>
    <row r="590" spans="1:71" s="59" customFormat="1" ht="13.5" customHeight="1">
      <c r="A590" s="193"/>
      <c r="B590" s="97"/>
      <c r="C590" s="329"/>
      <c r="D590" s="97" t="s">
        <v>112</v>
      </c>
      <c r="E590" s="98">
        <f>E585+E578</f>
        <v>0</v>
      </c>
      <c r="F590" s="98">
        <f>F585+F578</f>
        <v>11500</v>
      </c>
      <c r="G590" s="99">
        <f>G585+G578</f>
        <v>5500</v>
      </c>
      <c r="H590" s="99">
        <f>G590/F590*100</f>
        <v>47.82608695652174</v>
      </c>
      <c r="I590" s="104"/>
      <c r="J590" s="338"/>
      <c r="K590" s="339"/>
      <c r="L590" s="450"/>
      <c r="M590" s="300"/>
      <c r="N590" s="300"/>
      <c r="O590" s="300"/>
      <c r="P590" s="300"/>
      <c r="Q590" s="300"/>
      <c r="R590" s="300"/>
      <c r="S590" s="30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</row>
    <row r="591" spans="1:71" s="59" customFormat="1" ht="13.5" customHeight="1">
      <c r="A591" s="236"/>
      <c r="B591" s="236"/>
      <c r="C591" s="236"/>
      <c r="D591" s="236"/>
      <c r="E591" s="236"/>
      <c r="F591" s="236"/>
      <c r="G591" s="236"/>
      <c r="H591" s="239"/>
      <c r="I591" s="2"/>
      <c r="J591" s="8"/>
      <c r="K591" s="300"/>
      <c r="L591" s="300"/>
      <c r="M591" s="300"/>
      <c r="N591" s="300"/>
      <c r="O591" s="300"/>
      <c r="P591" s="300"/>
      <c r="Q591" s="300"/>
      <c r="R591" s="300"/>
      <c r="S591" s="30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</row>
    <row r="592" spans="1:71" s="59" customFormat="1" ht="13.5" customHeight="1">
      <c r="A592" s="236"/>
      <c r="B592" s="236"/>
      <c r="C592" s="236"/>
      <c r="D592" s="236"/>
      <c r="E592" s="236"/>
      <c r="F592" s="236"/>
      <c r="G592" s="236"/>
      <c r="H592" s="239"/>
      <c r="I592" s="2"/>
      <c r="J592" s="8"/>
      <c r="K592" s="300"/>
      <c r="L592" s="300"/>
      <c r="M592" s="300"/>
      <c r="N592" s="300"/>
      <c r="O592" s="300"/>
      <c r="P592" s="300"/>
      <c r="Q592" s="300"/>
      <c r="R592" s="300"/>
      <c r="S592" s="30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</row>
    <row r="593" spans="1:71" s="59" customFormat="1" ht="13.5" customHeight="1">
      <c r="A593" s="236"/>
      <c r="B593" s="236"/>
      <c r="C593" s="236"/>
      <c r="D593" s="236"/>
      <c r="E593" s="236"/>
      <c r="F593" s="236"/>
      <c r="G593" s="236"/>
      <c r="H593" s="239"/>
      <c r="I593" s="2"/>
      <c r="J593" s="8"/>
      <c r="K593" s="300"/>
      <c r="L593" s="300"/>
      <c r="M593" s="300"/>
      <c r="N593" s="300"/>
      <c r="O593" s="300"/>
      <c r="P593" s="300"/>
      <c r="Q593" s="300"/>
      <c r="R593" s="300"/>
      <c r="S593" s="30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</row>
    <row r="594" spans="1:71" s="59" customFormat="1" ht="13.5" customHeight="1">
      <c r="A594" s="236"/>
      <c r="B594" s="236"/>
      <c r="C594" s="236"/>
      <c r="D594" s="236"/>
      <c r="E594" s="236"/>
      <c r="F594" s="236"/>
      <c r="G594" s="236"/>
      <c r="H594" s="239"/>
      <c r="I594" s="2"/>
      <c r="J594" s="8"/>
      <c r="K594" s="300"/>
      <c r="L594" s="300"/>
      <c r="M594" s="300"/>
      <c r="N594" s="300"/>
      <c r="O594" s="300"/>
      <c r="P594" s="300"/>
      <c r="Q594" s="300"/>
      <c r="R594" s="300"/>
      <c r="S594" s="30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</row>
    <row r="595" spans="1:71" s="59" customFormat="1" ht="13.5" customHeight="1">
      <c r="A595" s="236"/>
      <c r="B595" s="236"/>
      <c r="C595" s="236"/>
      <c r="D595" s="236"/>
      <c r="E595" s="236"/>
      <c r="F595" s="236"/>
      <c r="G595" s="236"/>
      <c r="H595" s="239"/>
      <c r="I595" s="2"/>
      <c r="J595" s="8"/>
      <c r="K595" s="300"/>
      <c r="L595" s="300"/>
      <c r="M595" s="300"/>
      <c r="N595" s="300"/>
      <c r="O595" s="300"/>
      <c r="P595" s="300"/>
      <c r="Q595" s="300"/>
      <c r="R595" s="300"/>
      <c r="S595" s="30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</row>
    <row r="596" spans="1:71" s="59" customFormat="1" ht="13.5" customHeight="1">
      <c r="A596" s="236"/>
      <c r="B596" s="236"/>
      <c r="C596" s="236"/>
      <c r="D596" s="236"/>
      <c r="E596" s="236"/>
      <c r="F596" s="236"/>
      <c r="G596" s="236"/>
      <c r="H596" s="239"/>
      <c r="I596" s="2"/>
      <c r="J596" s="8"/>
      <c r="K596" s="300"/>
      <c r="L596" s="300"/>
      <c r="M596" s="300"/>
      <c r="N596" s="300"/>
      <c r="O596" s="300"/>
      <c r="P596" s="300"/>
      <c r="Q596" s="300"/>
      <c r="R596" s="300"/>
      <c r="S596" s="30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</row>
    <row r="597" spans="1:71" s="59" customFormat="1" ht="13.5" customHeight="1">
      <c r="A597" s="236"/>
      <c r="B597" s="236"/>
      <c r="C597" s="236"/>
      <c r="D597" s="236"/>
      <c r="E597" s="236"/>
      <c r="F597" s="236"/>
      <c r="G597" s="236"/>
      <c r="H597" s="239"/>
      <c r="I597" s="2"/>
      <c r="J597" s="8"/>
      <c r="K597" s="300"/>
      <c r="L597" s="300"/>
      <c r="M597" s="300"/>
      <c r="N597" s="300"/>
      <c r="O597" s="300"/>
      <c r="P597" s="300"/>
      <c r="Q597" s="300"/>
      <c r="R597" s="300"/>
      <c r="S597" s="30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</row>
    <row r="598" spans="1:71" s="59" customFormat="1" ht="13.5" customHeight="1">
      <c r="A598" s="1"/>
      <c r="B598" s="1"/>
      <c r="C598" s="1"/>
      <c r="D598" s="1"/>
      <c r="E598" s="1"/>
      <c r="F598" s="1"/>
      <c r="G598" s="1"/>
      <c r="H598" s="2"/>
      <c r="I598" s="1"/>
      <c r="J598" s="8"/>
      <c r="K598" s="300"/>
      <c r="L598" s="300"/>
      <c r="M598" s="300"/>
      <c r="N598" s="300"/>
      <c r="O598" s="300"/>
      <c r="P598" s="300"/>
      <c r="Q598" s="300"/>
      <c r="R598" s="300"/>
      <c r="S598" s="30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</row>
    <row r="599" spans="1:71" s="59" customFormat="1" ht="13.5" customHeight="1">
      <c r="A599" s="1"/>
      <c r="B599" s="1"/>
      <c r="C599" s="1"/>
      <c r="D599" s="881" t="s">
        <v>445</v>
      </c>
      <c r="E599" s="1"/>
      <c r="F599" s="1"/>
      <c r="G599" s="1"/>
      <c r="H599" s="2"/>
      <c r="I599" s="1"/>
      <c r="J599" s="8"/>
      <c r="K599" s="300"/>
      <c r="L599" s="300"/>
      <c r="M599" s="300"/>
      <c r="N599" s="300"/>
      <c r="O599" s="300"/>
      <c r="P599" s="300"/>
      <c r="Q599" s="300"/>
      <c r="R599" s="300"/>
      <c r="S599" s="30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</row>
    <row r="600" spans="1:71" s="59" customFormat="1" ht="13.5" customHeight="1">
      <c r="A600" s="20"/>
      <c r="B600" s="20"/>
      <c r="C600" s="20"/>
      <c r="D600" s="20"/>
      <c r="E600" s="104"/>
      <c r="F600" s="1" t="s">
        <v>287</v>
      </c>
      <c r="G600" s="1"/>
      <c r="H600" s="2"/>
      <c r="I600" s="1"/>
      <c r="J600" s="8"/>
      <c r="K600" s="300"/>
      <c r="L600" s="300"/>
      <c r="M600" s="300"/>
      <c r="N600" s="300"/>
      <c r="O600" s="300"/>
      <c r="P600" s="300"/>
      <c r="Q600" s="300"/>
      <c r="R600" s="300"/>
      <c r="S600" s="30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</row>
    <row r="601" spans="1:71" s="59" customFormat="1" ht="13.5" customHeight="1">
      <c r="A601" s="1"/>
      <c r="B601" s="1"/>
      <c r="C601" s="1"/>
      <c r="D601" s="1"/>
      <c r="E601" s="1"/>
      <c r="F601" s="1" t="s">
        <v>102</v>
      </c>
      <c r="G601" s="1"/>
      <c r="H601" s="2"/>
      <c r="I601" s="1"/>
      <c r="J601" s="8"/>
      <c r="K601" s="300"/>
      <c r="L601" s="300"/>
      <c r="M601" s="300"/>
      <c r="N601" s="300"/>
      <c r="O601" s="300"/>
      <c r="P601" s="300"/>
      <c r="Q601" s="300"/>
      <c r="R601" s="300"/>
      <c r="S601" s="30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</row>
    <row r="602" spans="1:71" s="59" customFormat="1" ht="13.5" customHeight="1">
      <c r="A602" s="1"/>
      <c r="B602" s="1"/>
      <c r="C602" s="1"/>
      <c r="D602" s="1"/>
      <c r="E602" s="1"/>
      <c r="F602" s="1" t="s">
        <v>344</v>
      </c>
      <c r="G602" s="1"/>
      <c r="H602" s="2"/>
      <c r="I602" s="1"/>
      <c r="J602" s="8"/>
      <c r="K602" s="300"/>
      <c r="L602" s="300"/>
      <c r="M602" s="300"/>
      <c r="N602" s="300"/>
      <c r="O602" s="300"/>
      <c r="P602" s="300"/>
      <c r="Q602" s="300"/>
      <c r="R602" s="300"/>
      <c r="S602" s="30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</row>
    <row r="603" spans="1:71" s="59" customFormat="1" ht="13.5" customHeight="1">
      <c r="A603" s="1"/>
      <c r="B603" s="1"/>
      <c r="C603" s="1"/>
      <c r="D603" s="1"/>
      <c r="E603" s="1"/>
      <c r="F603" s="1"/>
      <c r="G603" s="1"/>
      <c r="H603" s="2"/>
      <c r="I603" s="1"/>
      <c r="J603" s="8"/>
      <c r="K603" s="300"/>
      <c r="L603" s="300"/>
      <c r="M603" s="300"/>
      <c r="N603" s="300"/>
      <c r="O603" s="300"/>
      <c r="P603" s="300"/>
      <c r="Q603" s="300"/>
      <c r="R603" s="300"/>
      <c r="S603" s="30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</row>
    <row r="604" spans="1:71" s="59" customFormat="1" ht="13.5" customHeight="1">
      <c r="A604" s="429" t="s">
        <v>425</v>
      </c>
      <c r="B604" s="8"/>
      <c r="C604" s="8"/>
      <c r="D604" s="8"/>
      <c r="E604" s="8"/>
      <c r="F604" s="436"/>
      <c r="G604" s="431"/>
      <c r="H604" s="437"/>
      <c r="I604" s="1"/>
      <c r="J604" s="8"/>
      <c r="K604" s="300"/>
      <c r="L604" s="300"/>
      <c r="M604" s="300"/>
      <c r="N604" s="300"/>
      <c r="O604" s="300"/>
      <c r="P604" s="300"/>
      <c r="Q604" s="300"/>
      <c r="R604" s="300"/>
      <c r="S604" s="30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</row>
    <row r="605" spans="1:71" s="59" customFormat="1" ht="13.5" customHeight="1">
      <c r="A605" s="431"/>
      <c r="B605" s="436" t="s">
        <v>288</v>
      </c>
      <c r="C605" s="436"/>
      <c r="D605" s="436"/>
      <c r="E605" s="436"/>
      <c r="F605" s="436"/>
      <c r="G605" s="431"/>
      <c r="H605" s="437"/>
      <c r="I605" s="1"/>
      <c r="J605" s="8"/>
      <c r="K605" s="300"/>
      <c r="L605" s="300"/>
      <c r="M605" s="300"/>
      <c r="N605" s="300"/>
      <c r="O605" s="300"/>
      <c r="P605" s="300"/>
      <c r="Q605" s="300"/>
      <c r="R605" s="300"/>
      <c r="S605" s="30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</row>
    <row r="606" spans="1:71" s="59" customFormat="1" ht="13.5" customHeight="1">
      <c r="A606" s="83" t="s">
        <v>0</v>
      </c>
      <c r="B606" s="84" t="s">
        <v>1</v>
      </c>
      <c r="C606" s="83" t="s">
        <v>2</v>
      </c>
      <c r="D606" s="84" t="s">
        <v>3</v>
      </c>
      <c r="E606" s="85" t="s">
        <v>134</v>
      </c>
      <c r="F606" s="84" t="s">
        <v>135</v>
      </c>
      <c r="G606" s="86" t="s">
        <v>133</v>
      </c>
      <c r="H606" s="87" t="s">
        <v>142</v>
      </c>
      <c r="I606" s="1"/>
      <c r="J606" s="8"/>
      <c r="K606" s="300"/>
      <c r="L606" s="300"/>
      <c r="M606" s="300"/>
      <c r="N606" s="300"/>
      <c r="O606" s="300"/>
      <c r="P606" s="300"/>
      <c r="Q606" s="300"/>
      <c r="R606" s="300"/>
      <c r="S606" s="30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</row>
    <row r="607" spans="1:71" s="59" customFormat="1" ht="13.5" customHeight="1">
      <c r="A607" s="88"/>
      <c r="B607" s="89"/>
      <c r="C607" s="88"/>
      <c r="D607" s="90"/>
      <c r="E607" s="88" t="s">
        <v>123</v>
      </c>
      <c r="F607" s="89" t="s">
        <v>136</v>
      </c>
      <c r="G607" s="91" t="s">
        <v>345</v>
      </c>
      <c r="H607" s="92" t="s">
        <v>140</v>
      </c>
      <c r="I607" s="1"/>
      <c r="J607" s="8"/>
      <c r="K607" s="300"/>
      <c r="L607" s="300"/>
      <c r="M607" s="300"/>
      <c r="N607" s="300"/>
      <c r="O607" s="300"/>
      <c r="P607" s="300"/>
      <c r="Q607" s="300"/>
      <c r="R607" s="300"/>
      <c r="S607" s="30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</row>
    <row r="608" spans="1:71" s="59" customFormat="1" ht="13.5" customHeight="1">
      <c r="A608" s="93">
        <v>1</v>
      </c>
      <c r="B608" s="93">
        <v>2</v>
      </c>
      <c r="C608" s="93">
        <v>3</v>
      </c>
      <c r="D608" s="93">
        <v>4</v>
      </c>
      <c r="E608" s="93">
        <v>5</v>
      </c>
      <c r="F608" s="93">
        <v>6</v>
      </c>
      <c r="G608" s="94">
        <v>7</v>
      </c>
      <c r="H608" s="95">
        <v>8</v>
      </c>
      <c r="I608" s="1"/>
      <c r="J608" s="8"/>
      <c r="K608" s="300"/>
      <c r="L608" s="300"/>
      <c r="M608" s="300"/>
      <c r="N608" s="300"/>
      <c r="O608" s="300"/>
      <c r="P608" s="300"/>
      <c r="Q608" s="300"/>
      <c r="R608" s="300"/>
      <c r="S608" s="30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</row>
    <row r="609" spans="1:71" s="61" customFormat="1" ht="28.5" customHeight="1">
      <c r="A609" s="441">
        <v>900</v>
      </c>
      <c r="B609" s="120"/>
      <c r="C609" s="443"/>
      <c r="D609" s="444" t="s">
        <v>362</v>
      </c>
      <c r="E609" s="445">
        <f>E611</f>
        <v>130000</v>
      </c>
      <c r="F609" s="445">
        <f>F610+F613</f>
        <v>130000</v>
      </c>
      <c r="G609" s="446">
        <f>G610+G613</f>
        <v>40592.78</v>
      </c>
      <c r="H609" s="446">
        <f>G609/F609*100</f>
        <v>31.225215384615385</v>
      </c>
      <c r="I609" s="451"/>
      <c r="J609" s="452"/>
      <c r="K609" s="449"/>
      <c r="L609" s="449"/>
      <c r="M609" s="449"/>
      <c r="N609" s="449"/>
      <c r="O609" s="449"/>
      <c r="P609" s="449"/>
      <c r="Q609" s="449"/>
      <c r="R609" s="449"/>
      <c r="S609" s="449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</row>
    <row r="610" spans="1:71" s="59" customFormat="1" ht="13.5" customHeight="1">
      <c r="A610" s="453"/>
      <c r="B610" s="334">
        <v>90019</v>
      </c>
      <c r="C610" s="390"/>
      <c r="D610" s="391" t="s">
        <v>289</v>
      </c>
      <c r="E610" s="163"/>
      <c r="F610" s="163"/>
      <c r="G610" s="132"/>
      <c r="H610" s="132"/>
      <c r="I610" s="1"/>
      <c r="J610" s="8"/>
      <c r="K610" s="300"/>
      <c r="L610" s="300"/>
      <c r="M610" s="300"/>
      <c r="N610" s="300"/>
      <c r="O610" s="300"/>
      <c r="P610" s="300"/>
      <c r="Q610" s="300"/>
      <c r="R610" s="300"/>
      <c r="S610" s="30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</row>
    <row r="611" spans="1:71" s="59" customFormat="1" ht="13.5" customHeight="1">
      <c r="A611" s="381"/>
      <c r="B611" s="159"/>
      <c r="C611" s="108"/>
      <c r="D611" s="129" t="s">
        <v>290</v>
      </c>
      <c r="E611" s="163">
        <f>E613</f>
        <v>130000</v>
      </c>
      <c r="F611" s="163">
        <f>F613</f>
        <v>130000</v>
      </c>
      <c r="G611" s="132">
        <f>G613</f>
        <v>40592.78</v>
      </c>
      <c r="H611" s="132">
        <f>G611/F611*100</f>
        <v>31.225215384615385</v>
      </c>
      <c r="I611" s="1"/>
      <c r="J611" s="8"/>
      <c r="K611" s="300"/>
      <c r="L611" s="300"/>
      <c r="M611" s="300"/>
      <c r="N611" s="300"/>
      <c r="O611" s="300"/>
      <c r="P611" s="300"/>
      <c r="Q611" s="300"/>
      <c r="R611" s="300"/>
      <c r="S611" s="30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</row>
    <row r="612" spans="1:71" s="59" customFormat="1" ht="13.5" customHeight="1">
      <c r="A612" s="381"/>
      <c r="B612" s="159"/>
      <c r="C612" s="108" t="s">
        <v>254</v>
      </c>
      <c r="D612" s="242" t="s">
        <v>309</v>
      </c>
      <c r="E612" s="116"/>
      <c r="F612" s="116"/>
      <c r="G612" s="119"/>
      <c r="H612" s="119"/>
      <c r="I612" s="1"/>
      <c r="J612" s="8"/>
      <c r="K612" s="300"/>
      <c r="L612" s="300"/>
      <c r="M612" s="300"/>
      <c r="N612" s="300"/>
      <c r="O612" s="300"/>
      <c r="P612" s="300"/>
      <c r="Q612" s="300"/>
      <c r="R612" s="300"/>
      <c r="S612" s="30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</row>
    <row r="613" spans="1:71" s="59" customFormat="1" ht="13.5" customHeight="1">
      <c r="A613" s="381"/>
      <c r="B613" s="159"/>
      <c r="C613" s="390"/>
      <c r="D613" s="242" t="s">
        <v>310</v>
      </c>
      <c r="E613" s="116">
        <v>130000</v>
      </c>
      <c r="F613" s="116">
        <v>130000</v>
      </c>
      <c r="G613" s="119">
        <v>40592.78</v>
      </c>
      <c r="H613" s="119">
        <f>G613/F613*100</f>
        <v>31.225215384615385</v>
      </c>
      <c r="I613" s="1"/>
      <c r="J613" s="8"/>
      <c r="K613" s="300"/>
      <c r="L613" s="300"/>
      <c r="M613" s="300"/>
      <c r="N613" s="300"/>
      <c r="O613" s="300"/>
      <c r="P613" s="300"/>
      <c r="Q613" s="300"/>
      <c r="R613" s="300"/>
      <c r="S613" s="30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</row>
    <row r="614" spans="1:71" s="59" customFormat="1" ht="13.5" customHeight="1">
      <c r="A614" s="193"/>
      <c r="B614" s="97"/>
      <c r="C614" s="329"/>
      <c r="D614" s="97" t="s">
        <v>291</v>
      </c>
      <c r="E614" s="98">
        <f>E609</f>
        <v>130000</v>
      </c>
      <c r="F614" s="98">
        <f>F609</f>
        <v>130000</v>
      </c>
      <c r="G614" s="99">
        <f>G609</f>
        <v>40592.78</v>
      </c>
      <c r="H614" s="99">
        <f>G614/F614*100</f>
        <v>31.225215384615385</v>
      </c>
      <c r="I614" s="1"/>
      <c r="J614" s="8"/>
      <c r="K614" s="300"/>
      <c r="L614" s="300"/>
      <c r="M614" s="300"/>
      <c r="N614" s="300"/>
      <c r="O614" s="300"/>
      <c r="P614" s="300"/>
      <c r="Q614" s="300"/>
      <c r="R614" s="300"/>
      <c r="S614" s="30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</row>
    <row r="615" spans="1:71" s="59" customFormat="1" ht="13.5" customHeight="1">
      <c r="A615" s="1"/>
      <c r="B615" s="1"/>
      <c r="C615" s="1"/>
      <c r="D615" s="1"/>
      <c r="E615" s="1"/>
      <c r="F615" s="1"/>
      <c r="G615" s="1"/>
      <c r="H615" s="2"/>
      <c r="I615" s="1"/>
      <c r="J615" s="8"/>
      <c r="K615" s="300"/>
      <c r="L615" s="300"/>
      <c r="M615" s="300"/>
      <c r="N615" s="300"/>
      <c r="O615" s="300"/>
      <c r="P615" s="300"/>
      <c r="Q615" s="300"/>
      <c r="R615" s="300"/>
      <c r="S615" s="30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</row>
    <row r="616" spans="1:71" s="59" customFormat="1" ht="13.5" customHeight="1">
      <c r="A616" s="1"/>
      <c r="B616" s="1"/>
      <c r="C616" s="1"/>
      <c r="D616" s="1"/>
      <c r="E616" s="1"/>
      <c r="F616" s="1"/>
      <c r="G616" s="1"/>
      <c r="H616" s="2"/>
      <c r="I616" s="1"/>
      <c r="J616" s="8"/>
      <c r="K616" s="300"/>
      <c r="L616" s="300"/>
      <c r="M616" s="300"/>
      <c r="N616" s="300"/>
      <c r="O616" s="300"/>
      <c r="P616" s="300"/>
      <c r="Q616" s="300"/>
      <c r="R616" s="300"/>
      <c r="S616" s="30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</row>
    <row r="617" spans="1:71" s="59" customFormat="1" ht="13.5" customHeight="1">
      <c r="A617" s="1"/>
      <c r="B617" s="1"/>
      <c r="C617" s="1"/>
      <c r="D617" s="1"/>
      <c r="E617" s="1"/>
      <c r="F617" s="454"/>
      <c r="G617" s="1"/>
      <c r="H617" s="2"/>
      <c r="I617" s="1"/>
      <c r="J617" s="8"/>
      <c r="K617" s="300"/>
      <c r="L617" s="300"/>
      <c r="M617" s="300"/>
      <c r="N617" s="300"/>
      <c r="O617" s="300"/>
      <c r="P617" s="300"/>
      <c r="Q617" s="300"/>
      <c r="R617" s="300"/>
      <c r="S617" s="30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</row>
    <row r="618" spans="1:71" s="59" customFormat="1" ht="13.5" customHeight="1">
      <c r="A618" s="1"/>
      <c r="B618" s="1"/>
      <c r="C618" s="1"/>
      <c r="D618" s="1"/>
      <c r="E618" s="1"/>
      <c r="F618" s="1"/>
      <c r="G618" s="1"/>
      <c r="H618" s="2"/>
      <c r="I618" s="1"/>
      <c r="J618" s="8"/>
      <c r="K618" s="300"/>
      <c r="L618" s="300"/>
      <c r="M618" s="300"/>
      <c r="N618" s="300"/>
      <c r="O618" s="300"/>
      <c r="P618" s="300"/>
      <c r="Q618" s="300"/>
      <c r="R618" s="300"/>
      <c r="S618" s="30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</row>
    <row r="619" spans="1:71" s="59" customFormat="1" ht="13.5" customHeight="1">
      <c r="A619" s="1"/>
      <c r="B619" s="1"/>
      <c r="C619" s="1"/>
      <c r="D619" s="1"/>
      <c r="E619" s="1"/>
      <c r="F619" s="1"/>
      <c r="G619" s="1"/>
      <c r="H619" s="2"/>
      <c r="I619" s="1"/>
      <c r="J619" s="8"/>
      <c r="K619" s="300"/>
      <c r="L619" s="300"/>
      <c r="M619" s="300"/>
      <c r="N619" s="300"/>
      <c r="O619" s="300"/>
      <c r="P619" s="300"/>
      <c r="Q619" s="300"/>
      <c r="R619" s="300"/>
      <c r="S619" s="30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</row>
    <row r="620" spans="1:71" s="59" customFormat="1" ht="13.5" customHeight="1">
      <c r="A620" s="1"/>
      <c r="B620" s="1"/>
      <c r="C620" s="1"/>
      <c r="D620" s="1"/>
      <c r="E620" s="1"/>
      <c r="F620" s="1"/>
      <c r="G620" s="1"/>
      <c r="H620" s="2"/>
      <c r="I620" s="1"/>
      <c r="J620" s="8"/>
      <c r="K620" s="300"/>
      <c r="L620" s="300"/>
      <c r="M620" s="300"/>
      <c r="N620" s="300"/>
      <c r="O620" s="300"/>
      <c r="P620" s="300"/>
      <c r="Q620" s="300"/>
      <c r="R620" s="300"/>
      <c r="S620" s="30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</row>
    <row r="621" spans="1:71" s="59" customFormat="1" ht="13.5" customHeight="1">
      <c r="A621" s="1"/>
      <c r="B621" s="1"/>
      <c r="C621" s="1"/>
      <c r="D621" s="1"/>
      <c r="E621" s="1"/>
      <c r="F621" s="1"/>
      <c r="G621" s="1"/>
      <c r="H621" s="2"/>
      <c r="I621" s="1"/>
      <c r="J621" s="8"/>
      <c r="K621" s="300"/>
      <c r="L621" s="300"/>
      <c r="M621" s="300"/>
      <c r="N621" s="300"/>
      <c r="O621" s="300"/>
      <c r="P621" s="300"/>
      <c r="Q621" s="300"/>
      <c r="R621" s="300"/>
      <c r="S621" s="30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</row>
    <row r="622" spans="1:71" s="59" customFormat="1" ht="13.5" customHeight="1">
      <c r="A622" s="1"/>
      <c r="B622" s="1"/>
      <c r="C622" s="1"/>
      <c r="D622" s="1"/>
      <c r="E622" s="1"/>
      <c r="F622" s="1"/>
      <c r="G622" s="1"/>
      <c r="H622" s="2"/>
      <c r="I622" s="1"/>
      <c r="J622" s="8"/>
      <c r="K622" s="300"/>
      <c r="L622" s="300"/>
      <c r="M622" s="300"/>
      <c r="N622" s="300"/>
      <c r="O622" s="300"/>
      <c r="P622" s="300"/>
      <c r="Q622" s="300"/>
      <c r="R622" s="300"/>
      <c r="S622" s="30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</row>
    <row r="623" spans="1:71" s="59" customFormat="1" ht="13.5" customHeight="1">
      <c r="A623" s="1"/>
      <c r="B623" s="1"/>
      <c r="C623" s="1"/>
      <c r="D623" s="1"/>
      <c r="E623" s="1"/>
      <c r="F623" s="1"/>
      <c r="G623" s="1"/>
      <c r="H623" s="2"/>
      <c r="I623" s="1"/>
      <c r="J623" s="8"/>
      <c r="K623" s="300"/>
      <c r="L623" s="300"/>
      <c r="M623" s="300"/>
      <c r="N623" s="300"/>
      <c r="O623" s="300"/>
      <c r="P623" s="300"/>
      <c r="Q623" s="300"/>
      <c r="R623" s="300"/>
      <c r="S623" s="30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</row>
    <row r="624" spans="1:71" s="59" customFormat="1" ht="13.5" customHeight="1">
      <c r="A624" s="1"/>
      <c r="B624" s="1"/>
      <c r="C624" s="1"/>
      <c r="D624" s="1"/>
      <c r="E624" s="1"/>
      <c r="F624" s="1"/>
      <c r="G624" s="1"/>
      <c r="H624" s="2"/>
      <c r="I624" s="1"/>
      <c r="J624" s="8"/>
      <c r="K624" s="300"/>
      <c r="L624" s="300"/>
      <c r="M624" s="300"/>
      <c r="N624" s="300"/>
      <c r="O624" s="300"/>
      <c r="P624" s="300"/>
      <c r="Q624" s="300"/>
      <c r="R624" s="300"/>
      <c r="S624" s="30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</row>
    <row r="625" spans="1:71" s="59" customFormat="1" ht="13.5" customHeight="1">
      <c r="A625" s="1"/>
      <c r="B625" s="1"/>
      <c r="C625" s="1"/>
      <c r="D625" s="1"/>
      <c r="E625" s="1"/>
      <c r="F625" s="1"/>
      <c r="G625" s="1"/>
      <c r="H625" s="2"/>
      <c r="I625" s="1"/>
      <c r="J625" s="8"/>
      <c r="K625" s="300"/>
      <c r="L625" s="300"/>
      <c r="M625" s="300"/>
      <c r="N625" s="300"/>
      <c r="O625" s="300"/>
      <c r="P625" s="300"/>
      <c r="Q625" s="300"/>
      <c r="R625" s="300"/>
      <c r="S625" s="30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</row>
    <row r="626" spans="1:71" s="59" customFormat="1" ht="13.5" customHeight="1">
      <c r="A626" s="1"/>
      <c r="B626" s="1"/>
      <c r="C626" s="1"/>
      <c r="D626" s="1"/>
      <c r="E626" s="1"/>
      <c r="F626" s="1"/>
      <c r="G626" s="1"/>
      <c r="H626" s="2"/>
      <c r="I626" s="1"/>
      <c r="J626" s="8"/>
      <c r="K626" s="300"/>
      <c r="L626" s="300"/>
      <c r="M626" s="300"/>
      <c r="N626" s="300"/>
      <c r="O626" s="300"/>
      <c r="P626" s="300"/>
      <c r="Q626" s="300"/>
      <c r="R626" s="300"/>
      <c r="S626" s="30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</row>
    <row r="627" spans="1:71" s="59" customFormat="1" ht="13.5" customHeight="1">
      <c r="A627" s="1"/>
      <c r="B627" s="1"/>
      <c r="C627" s="1"/>
      <c r="D627" s="1"/>
      <c r="E627" s="1"/>
      <c r="F627" s="1"/>
      <c r="G627" s="1"/>
      <c r="H627" s="2"/>
      <c r="I627" s="1"/>
      <c r="J627" s="8"/>
      <c r="K627" s="300"/>
      <c r="L627" s="300"/>
      <c r="M627" s="300"/>
      <c r="N627" s="300"/>
      <c r="O627" s="300"/>
      <c r="P627" s="300"/>
      <c r="Q627" s="300"/>
      <c r="R627" s="300"/>
      <c r="S627" s="30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</row>
    <row r="628" spans="1:71" s="59" customFormat="1" ht="13.5" customHeight="1">
      <c r="A628" s="1"/>
      <c r="B628" s="1"/>
      <c r="C628" s="1"/>
      <c r="D628" s="1"/>
      <c r="E628" s="1"/>
      <c r="F628" s="1"/>
      <c r="G628" s="1"/>
      <c r="H628" s="2"/>
      <c r="I628" s="1"/>
      <c r="J628" s="8"/>
      <c r="K628" s="300"/>
      <c r="L628" s="300"/>
      <c r="M628" s="300"/>
      <c r="N628" s="300"/>
      <c r="O628" s="300"/>
      <c r="P628" s="300"/>
      <c r="Q628" s="300"/>
      <c r="R628" s="300"/>
      <c r="S628" s="30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</row>
    <row r="629" spans="1:71" s="59" customFormat="1" ht="13.5" customHeight="1">
      <c r="A629" s="1"/>
      <c r="B629" s="1"/>
      <c r="C629" s="1"/>
      <c r="D629" s="1"/>
      <c r="E629" s="1"/>
      <c r="F629" s="1"/>
      <c r="G629" s="1"/>
      <c r="H629" s="2"/>
      <c r="I629" s="1"/>
      <c r="J629" s="8"/>
      <c r="K629" s="300"/>
      <c r="L629" s="300"/>
      <c r="M629" s="300"/>
      <c r="N629" s="300"/>
      <c r="O629" s="300"/>
      <c r="P629" s="300"/>
      <c r="Q629" s="300"/>
      <c r="R629" s="300"/>
      <c r="S629" s="30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</row>
    <row r="630" spans="1:71" s="59" customFormat="1" ht="13.5" customHeight="1">
      <c r="A630" s="1"/>
      <c r="B630" s="1"/>
      <c r="C630" s="1"/>
      <c r="D630" s="1"/>
      <c r="E630" s="1"/>
      <c r="F630" s="1"/>
      <c r="G630" s="1"/>
      <c r="H630" s="2"/>
      <c r="I630" s="1"/>
      <c r="J630" s="8"/>
      <c r="K630" s="300"/>
      <c r="L630" s="300"/>
      <c r="M630" s="300"/>
      <c r="N630" s="300"/>
      <c r="O630" s="300"/>
      <c r="P630" s="300"/>
      <c r="Q630" s="300"/>
      <c r="R630" s="300"/>
      <c r="S630" s="30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</row>
    <row r="631" spans="1:71" s="59" customFormat="1" ht="13.5" customHeight="1">
      <c r="A631" s="1"/>
      <c r="B631" s="1"/>
      <c r="C631" s="1"/>
      <c r="D631" s="1"/>
      <c r="E631" s="1"/>
      <c r="F631" s="1"/>
      <c r="G631" s="1"/>
      <c r="H631" s="2"/>
      <c r="I631" s="1"/>
      <c r="J631" s="8"/>
      <c r="K631" s="300"/>
      <c r="L631" s="300"/>
      <c r="M631" s="300"/>
      <c r="N631" s="300"/>
      <c r="O631" s="300"/>
      <c r="P631" s="300"/>
      <c r="Q631" s="300"/>
      <c r="R631" s="300"/>
      <c r="S631" s="30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</row>
    <row r="632" spans="1:71" s="59" customFormat="1" ht="13.5" customHeight="1">
      <c r="A632" s="1"/>
      <c r="B632" s="1"/>
      <c r="C632" s="1"/>
      <c r="D632" s="1"/>
      <c r="E632" s="1"/>
      <c r="F632" s="1"/>
      <c r="G632" s="1"/>
      <c r="H632" s="2"/>
      <c r="I632" s="1"/>
      <c r="J632" s="8"/>
      <c r="K632" s="300"/>
      <c r="L632" s="300"/>
      <c r="M632" s="300"/>
      <c r="N632" s="300"/>
      <c r="O632" s="300"/>
      <c r="P632" s="300"/>
      <c r="Q632" s="300"/>
      <c r="R632" s="300"/>
      <c r="S632" s="30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</row>
    <row r="633" spans="1:71" s="59" customFormat="1" ht="13.5" customHeight="1">
      <c r="A633" s="1"/>
      <c r="B633" s="1"/>
      <c r="C633" s="1"/>
      <c r="D633" s="1"/>
      <c r="E633" s="1"/>
      <c r="F633" s="1"/>
      <c r="G633" s="1"/>
      <c r="H633" s="2"/>
      <c r="I633" s="1"/>
      <c r="J633" s="8"/>
      <c r="K633" s="300"/>
      <c r="L633" s="300"/>
      <c r="M633" s="300"/>
      <c r="N633" s="300"/>
      <c r="O633" s="300"/>
      <c r="P633" s="300"/>
      <c r="Q633" s="300"/>
      <c r="R633" s="300"/>
      <c r="S633" s="30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</row>
    <row r="634" spans="1:71" s="59" customFormat="1" ht="13.5" customHeight="1">
      <c r="A634" s="1"/>
      <c r="B634" s="1"/>
      <c r="C634" s="1"/>
      <c r="D634" s="1"/>
      <c r="E634" s="1"/>
      <c r="F634" s="1"/>
      <c r="G634" s="1"/>
      <c r="H634" s="2"/>
      <c r="I634" s="1"/>
      <c r="J634" s="8"/>
      <c r="K634" s="300"/>
      <c r="L634" s="300"/>
      <c r="M634" s="300"/>
      <c r="N634" s="300"/>
      <c r="O634" s="300"/>
      <c r="P634" s="300"/>
      <c r="Q634" s="300"/>
      <c r="R634" s="300"/>
      <c r="S634" s="30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</row>
    <row r="635" spans="1:71" s="59" customFormat="1" ht="13.5" customHeight="1">
      <c r="A635" s="1"/>
      <c r="B635" s="1"/>
      <c r="C635" s="1"/>
      <c r="D635" s="1"/>
      <c r="E635" s="1"/>
      <c r="F635" s="1"/>
      <c r="G635" s="1"/>
      <c r="H635" s="2"/>
      <c r="I635" s="1"/>
      <c r="J635" s="8"/>
      <c r="K635" s="300"/>
      <c r="L635" s="300"/>
      <c r="M635" s="300"/>
      <c r="N635" s="300"/>
      <c r="O635" s="300"/>
      <c r="P635" s="300"/>
      <c r="Q635" s="300"/>
      <c r="R635" s="300"/>
      <c r="S635" s="30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</row>
    <row r="636" spans="1:71" s="59" customFormat="1" ht="13.5" customHeight="1">
      <c r="A636" s="1"/>
      <c r="B636" s="1"/>
      <c r="C636" s="1"/>
      <c r="D636" s="1"/>
      <c r="E636" s="1"/>
      <c r="F636" s="1"/>
      <c r="G636" s="1"/>
      <c r="H636" s="2"/>
      <c r="I636" s="1"/>
      <c r="J636" s="8"/>
      <c r="K636" s="300"/>
      <c r="L636" s="300"/>
      <c r="M636" s="300"/>
      <c r="N636" s="300"/>
      <c r="O636" s="300"/>
      <c r="P636" s="300"/>
      <c r="Q636" s="300"/>
      <c r="R636" s="300"/>
      <c r="S636" s="30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</row>
    <row r="637" spans="1:71" s="59" customFormat="1" ht="13.5" customHeight="1">
      <c r="A637" s="1"/>
      <c r="B637" s="1"/>
      <c r="C637" s="1"/>
      <c r="D637" s="1"/>
      <c r="E637" s="1"/>
      <c r="F637" s="1"/>
      <c r="G637" s="1"/>
      <c r="H637" s="2"/>
      <c r="I637" s="1"/>
      <c r="J637" s="8"/>
      <c r="K637" s="300"/>
      <c r="L637" s="300"/>
      <c r="M637" s="300"/>
      <c r="N637" s="300"/>
      <c r="O637" s="300"/>
      <c r="P637" s="300"/>
      <c r="Q637" s="300"/>
      <c r="R637" s="300"/>
      <c r="S637" s="30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</row>
    <row r="638" spans="1:71" s="59" customFormat="1" ht="13.5" customHeight="1">
      <c r="A638" s="1"/>
      <c r="B638" s="1"/>
      <c r="C638" s="1"/>
      <c r="D638" s="1"/>
      <c r="E638" s="1"/>
      <c r="F638" s="1"/>
      <c r="G638" s="1"/>
      <c r="H638" s="2"/>
      <c r="I638" s="1"/>
      <c r="J638" s="8"/>
      <c r="K638" s="300"/>
      <c r="L638" s="300"/>
      <c r="M638" s="300"/>
      <c r="N638" s="300"/>
      <c r="O638" s="300"/>
      <c r="P638" s="300"/>
      <c r="Q638" s="300"/>
      <c r="R638" s="300"/>
      <c r="S638" s="30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</row>
    <row r="639" spans="1:71" s="59" customFormat="1" ht="13.5" customHeight="1">
      <c r="A639" s="1"/>
      <c r="B639" s="1"/>
      <c r="C639" s="1"/>
      <c r="D639" s="1"/>
      <c r="E639" s="1"/>
      <c r="F639" s="1"/>
      <c r="G639" s="1"/>
      <c r="H639" s="2"/>
      <c r="I639" s="1"/>
      <c r="J639" s="8"/>
      <c r="K639" s="300"/>
      <c r="L639" s="300"/>
      <c r="M639" s="300"/>
      <c r="N639" s="300"/>
      <c r="O639" s="300"/>
      <c r="P639" s="300"/>
      <c r="Q639" s="300"/>
      <c r="R639" s="300"/>
      <c r="S639" s="30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</row>
    <row r="640" spans="1:71" s="59" customFormat="1" ht="13.5" customHeight="1">
      <c r="A640" s="1"/>
      <c r="B640" s="1"/>
      <c r="C640" s="1"/>
      <c r="D640" s="1"/>
      <c r="E640" s="1"/>
      <c r="F640" s="1"/>
      <c r="G640" s="1"/>
      <c r="H640" s="2"/>
      <c r="I640" s="1"/>
      <c r="J640" s="8"/>
      <c r="K640" s="300"/>
      <c r="L640" s="300"/>
      <c r="M640" s="300"/>
      <c r="N640" s="300"/>
      <c r="O640" s="300"/>
      <c r="P640" s="300"/>
      <c r="Q640" s="300"/>
      <c r="R640" s="300"/>
      <c r="S640" s="30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</row>
    <row r="641" spans="1:71" s="59" customFormat="1" ht="13.5" customHeight="1">
      <c r="A641" s="1"/>
      <c r="B641" s="1"/>
      <c r="C641" s="1"/>
      <c r="D641" s="1"/>
      <c r="E641" s="1"/>
      <c r="F641" s="1"/>
      <c r="G641" s="1"/>
      <c r="H641" s="2"/>
      <c r="I641" s="1"/>
      <c r="J641" s="8"/>
      <c r="K641" s="300"/>
      <c r="L641" s="300"/>
      <c r="M641" s="300"/>
      <c r="N641" s="300"/>
      <c r="O641" s="300"/>
      <c r="P641" s="300"/>
      <c r="Q641" s="300"/>
      <c r="R641" s="300"/>
      <c r="S641" s="30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</row>
    <row r="642" spans="1:71" s="59" customFormat="1" ht="13.5" customHeight="1">
      <c r="A642" s="1"/>
      <c r="B642" s="1"/>
      <c r="C642" s="1"/>
      <c r="D642" s="1"/>
      <c r="E642" s="1"/>
      <c r="F642" s="1"/>
      <c r="G642" s="1"/>
      <c r="H642" s="2"/>
      <c r="I642" s="1"/>
      <c r="J642" s="8"/>
      <c r="K642" s="300"/>
      <c r="L642" s="300"/>
      <c r="M642" s="300"/>
      <c r="N642" s="300"/>
      <c r="O642" s="300"/>
      <c r="P642" s="300"/>
      <c r="Q642" s="300"/>
      <c r="R642" s="300"/>
      <c r="S642" s="30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</row>
    <row r="643" spans="1:71" s="59" customFormat="1" ht="13.5" customHeight="1">
      <c r="A643" s="1"/>
      <c r="B643" s="1"/>
      <c r="C643" s="1"/>
      <c r="D643" s="1"/>
      <c r="E643" s="1"/>
      <c r="F643" s="1"/>
      <c r="G643" s="1"/>
      <c r="H643" s="2"/>
      <c r="I643" s="1"/>
      <c r="J643" s="8"/>
      <c r="K643" s="300"/>
      <c r="L643" s="300"/>
      <c r="M643" s="300"/>
      <c r="N643" s="300"/>
      <c r="O643" s="300"/>
      <c r="P643" s="300"/>
      <c r="Q643" s="300"/>
      <c r="R643" s="300"/>
      <c r="S643" s="30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</row>
    <row r="644" spans="1:71" s="59" customFormat="1" ht="13.5" customHeight="1">
      <c r="A644" s="1"/>
      <c r="B644" s="1"/>
      <c r="C644" s="1"/>
      <c r="D644" s="1"/>
      <c r="E644" s="1"/>
      <c r="F644" s="1"/>
      <c r="G644" s="1"/>
      <c r="H644" s="2"/>
      <c r="I644" s="1"/>
      <c r="J644" s="8"/>
      <c r="K644" s="300"/>
      <c r="L644" s="300"/>
      <c r="M644" s="300"/>
      <c r="N644" s="300"/>
      <c r="O644" s="300"/>
      <c r="P644" s="300"/>
      <c r="Q644" s="300"/>
      <c r="R644" s="300"/>
      <c r="S644" s="30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</row>
    <row r="645" spans="1:71" s="59" customFormat="1" ht="13.5" customHeight="1">
      <c r="A645" s="1"/>
      <c r="B645" s="1"/>
      <c r="C645" s="1"/>
      <c r="D645" s="1"/>
      <c r="E645" s="1"/>
      <c r="F645" s="1"/>
      <c r="G645" s="1"/>
      <c r="H645" s="2"/>
      <c r="I645" s="1"/>
      <c r="J645" s="8"/>
      <c r="K645" s="300"/>
      <c r="L645" s="300"/>
      <c r="M645" s="300"/>
      <c r="N645" s="300"/>
      <c r="O645" s="300"/>
      <c r="P645" s="300"/>
      <c r="Q645" s="300"/>
      <c r="R645" s="300"/>
      <c r="S645" s="30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</row>
    <row r="646" spans="1:71" s="59" customFormat="1" ht="13.5" customHeight="1">
      <c r="A646" s="1"/>
      <c r="B646" s="1"/>
      <c r="C646" s="1"/>
      <c r="D646" s="1"/>
      <c r="E646" s="1"/>
      <c r="F646" s="1"/>
      <c r="G646" s="1"/>
      <c r="H646" s="2"/>
      <c r="I646" s="1"/>
      <c r="J646" s="8"/>
      <c r="K646" s="300"/>
      <c r="L646" s="300"/>
      <c r="M646" s="300"/>
      <c r="N646" s="300"/>
      <c r="O646" s="300"/>
      <c r="P646" s="300"/>
      <c r="Q646" s="300"/>
      <c r="R646" s="300"/>
      <c r="S646" s="30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</row>
    <row r="647" spans="1:71" s="59" customFormat="1" ht="13.5" customHeight="1">
      <c r="A647" s="1"/>
      <c r="B647" s="1"/>
      <c r="C647" s="1"/>
      <c r="D647" s="1"/>
      <c r="E647" s="1"/>
      <c r="F647" s="1"/>
      <c r="G647" s="1"/>
      <c r="H647" s="2"/>
      <c r="I647" s="1"/>
      <c r="J647" s="8"/>
      <c r="K647" s="300"/>
      <c r="L647" s="300"/>
      <c r="M647" s="300"/>
      <c r="N647" s="300"/>
      <c r="O647" s="300"/>
      <c r="P647" s="300"/>
      <c r="Q647" s="300"/>
      <c r="R647" s="300"/>
      <c r="S647" s="30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</row>
    <row r="648" spans="1:71" s="64" customFormat="1" ht="13.5" customHeight="1">
      <c r="A648" s="1"/>
      <c r="B648" s="1"/>
      <c r="C648" s="1"/>
      <c r="D648" s="1"/>
      <c r="E648" s="1"/>
      <c r="F648" s="1"/>
      <c r="G648" s="1"/>
      <c r="H648" s="2"/>
      <c r="I648" s="1"/>
      <c r="J648" s="4"/>
      <c r="K648" s="6"/>
      <c r="L648" s="6"/>
      <c r="M648" s="6"/>
      <c r="N648" s="6"/>
      <c r="O648" s="6"/>
      <c r="P648" s="6"/>
      <c r="Q648" s="6"/>
      <c r="R648" s="6"/>
      <c r="S648" s="6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</row>
    <row r="649" spans="1:71" s="64" customFormat="1" ht="14.25">
      <c r="A649" s="1"/>
      <c r="B649" s="1"/>
      <c r="C649" s="1"/>
      <c r="D649" s="1"/>
      <c r="E649" s="1"/>
      <c r="F649" s="1"/>
      <c r="G649" s="1"/>
      <c r="H649" s="2"/>
      <c r="I649" s="1"/>
      <c r="J649" s="4"/>
      <c r="K649" s="6"/>
      <c r="L649" s="6"/>
      <c r="M649" s="6"/>
      <c r="N649" s="6"/>
      <c r="O649" s="6"/>
      <c r="P649" s="6"/>
      <c r="Q649" s="6"/>
      <c r="R649" s="6"/>
      <c r="S649" s="6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</row>
    <row r="650" spans="1:71" s="64" customFormat="1" ht="14.25">
      <c r="A650" s="1"/>
      <c r="B650" s="1"/>
      <c r="C650" s="1"/>
      <c r="D650" s="1"/>
      <c r="E650" s="1"/>
      <c r="F650" s="1"/>
      <c r="G650" s="1"/>
      <c r="H650" s="2"/>
      <c r="I650" s="1"/>
      <c r="J650" s="4"/>
      <c r="K650" s="6"/>
      <c r="L650" s="6"/>
      <c r="M650" s="6"/>
      <c r="N650" s="6"/>
      <c r="O650" s="6"/>
      <c r="P650" s="6"/>
      <c r="Q650" s="6"/>
      <c r="R650" s="6"/>
      <c r="S650" s="6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</row>
    <row r="651" spans="1:71" s="64" customFormat="1" ht="14.25">
      <c r="A651" s="1"/>
      <c r="B651" s="1"/>
      <c r="C651" s="1"/>
      <c r="D651" s="1"/>
      <c r="E651" s="1"/>
      <c r="F651" s="1"/>
      <c r="G651" s="1"/>
      <c r="H651" s="2"/>
      <c r="I651" s="1"/>
      <c r="J651" s="4"/>
      <c r="K651" s="6"/>
      <c r="L651" s="6"/>
      <c r="M651" s="6"/>
      <c r="N651" s="6"/>
      <c r="O651" s="6"/>
      <c r="P651" s="6"/>
      <c r="Q651" s="6"/>
      <c r="R651" s="6"/>
      <c r="S651" s="6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</row>
    <row r="652" spans="1:71" s="64" customFormat="1" ht="14.25">
      <c r="A652" s="1"/>
      <c r="B652" s="1"/>
      <c r="C652" s="1"/>
      <c r="D652" s="1"/>
      <c r="E652" s="1"/>
      <c r="F652" s="1"/>
      <c r="G652" s="1"/>
      <c r="H652" s="2"/>
      <c r="I652" s="1"/>
      <c r="J652" s="4"/>
      <c r="K652" s="6"/>
      <c r="L652" s="6"/>
      <c r="M652" s="6"/>
      <c r="N652" s="6"/>
      <c r="O652" s="6"/>
      <c r="P652" s="6"/>
      <c r="Q652" s="6"/>
      <c r="R652" s="6"/>
      <c r="S652" s="6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</row>
    <row r="653" spans="1:71" s="64" customFormat="1" ht="14.25">
      <c r="A653" s="1"/>
      <c r="B653" s="1"/>
      <c r="C653" s="1"/>
      <c r="D653" s="1"/>
      <c r="E653" s="1"/>
      <c r="F653" s="1"/>
      <c r="G653" s="1"/>
      <c r="H653" s="2"/>
      <c r="I653" s="1"/>
      <c r="J653" s="4"/>
      <c r="K653" s="6"/>
      <c r="L653" s="6"/>
      <c r="M653" s="6"/>
      <c r="N653" s="6"/>
      <c r="O653" s="6"/>
      <c r="P653" s="6"/>
      <c r="Q653" s="6"/>
      <c r="R653" s="6"/>
      <c r="S653" s="6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</row>
    <row r="654" spans="1:71" s="64" customFormat="1" ht="14.25">
      <c r="A654" s="1"/>
      <c r="B654" s="1"/>
      <c r="C654" s="1"/>
      <c r="D654" s="1"/>
      <c r="E654" s="1"/>
      <c r="F654" s="1"/>
      <c r="G654" s="1"/>
      <c r="H654" s="2"/>
      <c r="I654" s="1"/>
      <c r="J654" s="4"/>
      <c r="K654" s="6"/>
      <c r="L654" s="6"/>
      <c r="M654" s="6"/>
      <c r="N654" s="6"/>
      <c r="O654" s="6"/>
      <c r="P654" s="6"/>
      <c r="Q654" s="6"/>
      <c r="R654" s="6"/>
      <c r="S654" s="6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</row>
    <row r="655" spans="1:71" s="64" customFormat="1" ht="14.25">
      <c r="A655" s="1"/>
      <c r="B655" s="1"/>
      <c r="C655" s="1"/>
      <c r="D655" s="1"/>
      <c r="E655" s="1"/>
      <c r="F655" s="1"/>
      <c r="G655" s="1"/>
      <c r="H655" s="2"/>
      <c r="I655" s="1"/>
      <c r="J655" s="4"/>
      <c r="K655" s="6"/>
      <c r="L655" s="6"/>
      <c r="M655" s="6"/>
      <c r="N655" s="6"/>
      <c r="O655" s="6"/>
      <c r="P655" s="6"/>
      <c r="Q655" s="6"/>
      <c r="R655" s="6"/>
      <c r="S655" s="6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</row>
    <row r="656" spans="1:71" s="64" customFormat="1" ht="14.25">
      <c r="A656" s="1"/>
      <c r="B656" s="1"/>
      <c r="C656" s="1"/>
      <c r="D656" s="1"/>
      <c r="E656" s="1"/>
      <c r="F656" s="1"/>
      <c r="G656" s="1"/>
      <c r="H656" s="2"/>
      <c r="I656" s="1"/>
      <c r="J656" s="4"/>
      <c r="K656" s="6"/>
      <c r="L656" s="6"/>
      <c r="M656" s="6"/>
      <c r="N656" s="6"/>
      <c r="O656" s="6"/>
      <c r="P656" s="6"/>
      <c r="Q656" s="6"/>
      <c r="R656" s="6"/>
      <c r="S656" s="6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</row>
    <row r="657" spans="1:71" s="64" customFormat="1" ht="14.25">
      <c r="A657" s="1"/>
      <c r="B657" s="1"/>
      <c r="C657" s="1"/>
      <c r="D657" s="1"/>
      <c r="E657" s="1"/>
      <c r="F657" s="1"/>
      <c r="G657" s="1"/>
      <c r="H657" s="2"/>
      <c r="I657" s="1"/>
      <c r="J657" s="4"/>
      <c r="K657" s="6"/>
      <c r="L657" s="6"/>
      <c r="M657" s="6"/>
      <c r="N657" s="6"/>
      <c r="O657" s="6"/>
      <c r="P657" s="6"/>
      <c r="Q657" s="6"/>
      <c r="R657" s="6"/>
      <c r="S657" s="6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</row>
    <row r="658" spans="1:71" s="64" customFormat="1" ht="14.25">
      <c r="A658" s="1"/>
      <c r="B658" s="1"/>
      <c r="C658" s="1"/>
      <c r="D658" s="881" t="s">
        <v>446</v>
      </c>
      <c r="E658" s="1"/>
      <c r="F658" s="1"/>
      <c r="G658" s="1"/>
      <c r="H658" s="2"/>
      <c r="I658" s="1"/>
      <c r="J658" s="4"/>
      <c r="K658" s="6"/>
      <c r="L658" s="6"/>
      <c r="M658" s="6"/>
      <c r="N658" s="6"/>
      <c r="O658" s="6"/>
      <c r="P658" s="6"/>
      <c r="Q658" s="6"/>
      <c r="R658" s="6"/>
      <c r="S658" s="6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</row>
    <row r="659" spans="1:71" s="64" customFormat="1" ht="14.25">
      <c r="A659" s="1"/>
      <c r="B659" s="1"/>
      <c r="C659" s="1"/>
      <c r="D659" s="1"/>
      <c r="E659" s="1"/>
      <c r="F659" s="1"/>
      <c r="G659" s="1"/>
      <c r="H659" s="2"/>
      <c r="I659" s="1"/>
      <c r="J659" s="4"/>
      <c r="K659" s="6"/>
      <c r="L659" s="6"/>
      <c r="M659" s="6"/>
      <c r="N659" s="6"/>
      <c r="O659" s="6"/>
      <c r="P659" s="6"/>
      <c r="Q659" s="6"/>
      <c r="R659" s="6"/>
      <c r="S659" s="6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</row>
    <row r="660" spans="1:71" s="64" customFormat="1" ht="14.25">
      <c r="A660" s="1"/>
      <c r="B660" s="1"/>
      <c r="C660" s="1"/>
      <c r="D660" s="1"/>
      <c r="E660" s="1"/>
      <c r="F660" s="1"/>
      <c r="G660" s="1"/>
      <c r="H660" s="2"/>
      <c r="I660" s="1"/>
      <c r="J660" s="4"/>
      <c r="K660" s="6"/>
      <c r="L660" s="6"/>
      <c r="M660" s="6"/>
      <c r="N660" s="6"/>
      <c r="O660" s="6"/>
      <c r="P660" s="6"/>
      <c r="Q660" s="6"/>
      <c r="R660" s="6"/>
      <c r="S660" s="6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</row>
  </sheetData>
  <sheetProtection/>
  <mergeCells count="55">
    <mergeCell ref="E321:E322"/>
    <mergeCell ref="F321:F322"/>
    <mergeCell ref="G321:G322"/>
    <mergeCell ref="H321:H322"/>
    <mergeCell ref="A321:A322"/>
    <mergeCell ref="B321:B322"/>
    <mergeCell ref="A279:A280"/>
    <mergeCell ref="B279:B280"/>
    <mergeCell ref="C279:C280"/>
    <mergeCell ref="D279:D280"/>
    <mergeCell ref="C321:C322"/>
    <mergeCell ref="D321:D322"/>
    <mergeCell ref="H279:H280"/>
    <mergeCell ref="C212:C213"/>
    <mergeCell ref="D212:D213"/>
    <mergeCell ref="E212:E213"/>
    <mergeCell ref="F212:F213"/>
    <mergeCell ref="G212:G213"/>
    <mergeCell ref="H212:H213"/>
    <mergeCell ref="H348:H349"/>
    <mergeCell ref="A212:A213"/>
    <mergeCell ref="A380:A381"/>
    <mergeCell ref="C380:C381"/>
    <mergeCell ref="D380:D381"/>
    <mergeCell ref="E380:E381"/>
    <mergeCell ref="F380:F381"/>
    <mergeCell ref="E279:E280"/>
    <mergeCell ref="F279:F280"/>
    <mergeCell ref="G279:G280"/>
    <mergeCell ref="G204:G205"/>
    <mergeCell ref="H204:H205"/>
    <mergeCell ref="G380:G381"/>
    <mergeCell ref="H380:H381"/>
    <mergeCell ref="A348:A349"/>
    <mergeCell ref="C348:C349"/>
    <mergeCell ref="D348:D349"/>
    <mergeCell ref="E348:E349"/>
    <mergeCell ref="F348:F349"/>
    <mergeCell ref="G348:G349"/>
    <mergeCell ref="A204:A205"/>
    <mergeCell ref="A190:A192"/>
    <mergeCell ref="E190:E192"/>
    <mergeCell ref="F190:F192"/>
    <mergeCell ref="G190:G192"/>
    <mergeCell ref="H190:H192"/>
    <mergeCell ref="C204:C205"/>
    <mergeCell ref="D204:D205"/>
    <mergeCell ref="E204:E205"/>
    <mergeCell ref="F204:F205"/>
    <mergeCell ref="H167:H169"/>
    <mergeCell ref="F167:F169"/>
    <mergeCell ref="A167:A169"/>
    <mergeCell ref="D167:D169"/>
    <mergeCell ref="E167:E169"/>
    <mergeCell ref="G167:G169"/>
  </mergeCells>
  <printOptions/>
  <pageMargins left="0.5905511811023623" right="0.5905511811023623" top="0.984251968503937" bottom="0.7086614173228347" header="0.2362204724409449" footer="0.1968503937007874"/>
  <pageSetup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zoomScale="120" zoomScaleNormal="120" zoomScalePageLayoutView="0" workbookViewId="0" topLeftCell="A797">
      <selection activeCell="H805" sqref="H805"/>
    </sheetView>
  </sheetViews>
  <sheetFormatPr defaultColWidth="9.00390625" defaultRowHeight="12.75"/>
  <cols>
    <col min="1" max="1" width="4.125" style="11" customWidth="1"/>
    <col min="2" max="2" width="6.125" style="11" customWidth="1"/>
    <col min="3" max="3" width="5.25390625" style="11" customWidth="1"/>
    <col min="4" max="4" width="44.875" style="11" customWidth="1"/>
    <col min="5" max="6" width="9.875" style="11" customWidth="1"/>
    <col min="7" max="7" width="11.625" style="11" customWidth="1"/>
    <col min="8" max="8" width="6.25390625" style="12" customWidth="1"/>
  </cols>
  <sheetData>
    <row r="1" spans="1:8" s="38" customFormat="1" ht="12" customHeight="1">
      <c r="A1" s="11"/>
      <c r="B1" s="11"/>
      <c r="C1" s="11"/>
      <c r="D1" s="11"/>
      <c r="E1" s="11"/>
      <c r="F1" s="11" t="s">
        <v>314</v>
      </c>
      <c r="G1" s="11"/>
      <c r="H1" s="12"/>
    </row>
    <row r="2" spans="1:8" s="38" customFormat="1" ht="12.75" customHeight="1">
      <c r="A2" s="11"/>
      <c r="B2" s="11"/>
      <c r="C2" s="11"/>
      <c r="D2" s="11"/>
      <c r="E2" s="11"/>
      <c r="F2" s="11" t="s">
        <v>102</v>
      </c>
      <c r="G2" s="11"/>
      <c r="H2" s="12"/>
    </row>
    <row r="3" spans="1:8" s="38" customFormat="1" ht="12.75" customHeight="1">
      <c r="A3" s="11"/>
      <c r="B3" s="11"/>
      <c r="C3" s="11"/>
      <c r="D3" s="456" t="s">
        <v>58</v>
      </c>
      <c r="E3" s="11"/>
      <c r="F3" s="11" t="s">
        <v>344</v>
      </c>
      <c r="G3" s="11"/>
      <c r="H3" s="12"/>
    </row>
    <row r="4" spans="1:8" s="38" customFormat="1" ht="12.75" customHeight="1">
      <c r="A4" s="11"/>
      <c r="B4" s="11"/>
      <c r="C4" s="11"/>
      <c r="D4" s="11"/>
      <c r="E4" s="11"/>
      <c r="F4" s="11"/>
      <c r="G4" s="11"/>
      <c r="H4" s="11"/>
    </row>
    <row r="5" spans="1:8" s="38" customFormat="1" ht="12.75" customHeight="1">
      <c r="A5" s="457" t="s">
        <v>0</v>
      </c>
      <c r="B5" s="458" t="s">
        <v>1</v>
      </c>
      <c r="C5" s="459" t="s">
        <v>2</v>
      </c>
      <c r="D5" s="460" t="s">
        <v>3</v>
      </c>
      <c r="E5" s="461" t="s">
        <v>122</v>
      </c>
      <c r="F5" s="460" t="s">
        <v>124</v>
      </c>
      <c r="G5" s="457" t="s">
        <v>126</v>
      </c>
      <c r="H5" s="462" t="s">
        <v>50</v>
      </c>
    </row>
    <row r="6" spans="1:8" s="38" customFormat="1" ht="12.75" customHeight="1">
      <c r="A6" s="463"/>
      <c r="B6" s="464"/>
      <c r="C6" s="465"/>
      <c r="D6" s="466"/>
      <c r="E6" s="464" t="s">
        <v>123</v>
      </c>
      <c r="F6" s="466" t="s">
        <v>125</v>
      </c>
      <c r="G6" s="463" t="s">
        <v>345</v>
      </c>
      <c r="H6" s="464" t="s">
        <v>139</v>
      </c>
    </row>
    <row r="7" spans="1:8" s="38" customFormat="1" ht="10.5" customHeight="1">
      <c r="A7" s="467">
        <v>1</v>
      </c>
      <c r="B7" s="467">
        <v>2</v>
      </c>
      <c r="C7" s="467">
        <v>3</v>
      </c>
      <c r="D7" s="463">
        <v>4</v>
      </c>
      <c r="E7" s="464">
        <v>5</v>
      </c>
      <c r="F7" s="464">
        <v>6</v>
      </c>
      <c r="G7" s="463">
        <v>7</v>
      </c>
      <c r="H7" s="468">
        <v>8</v>
      </c>
    </row>
    <row r="8" spans="1:8" s="38" customFormat="1" ht="12.75">
      <c r="A8" s="469" t="s">
        <v>53</v>
      </c>
      <c r="B8" s="469"/>
      <c r="C8" s="470"/>
      <c r="D8" s="471" t="s">
        <v>54</v>
      </c>
      <c r="E8" s="472">
        <f>E12+E15</f>
        <v>115166</v>
      </c>
      <c r="F8" s="472">
        <f>F9</f>
        <v>115166</v>
      </c>
      <c r="G8" s="473">
        <f>G12+G15</f>
        <v>55761.26</v>
      </c>
      <c r="H8" s="474">
        <f aca="true" t="shared" si="0" ref="H8:H16">G8/F8*100</f>
        <v>48.41816161019746</v>
      </c>
    </row>
    <row r="9" spans="1:8" s="38" customFormat="1" ht="12.75">
      <c r="A9" s="475"/>
      <c r="B9" s="475"/>
      <c r="C9" s="476"/>
      <c r="D9" s="477" t="s">
        <v>196</v>
      </c>
      <c r="E9" s="478">
        <f>E13+E16</f>
        <v>115166</v>
      </c>
      <c r="F9" s="478">
        <f>F10+F11</f>
        <v>115166</v>
      </c>
      <c r="G9" s="479">
        <f>SUM(G10:G11)</f>
        <v>55761.26</v>
      </c>
      <c r="H9" s="480">
        <f t="shared" si="0"/>
        <v>48.41816161019746</v>
      </c>
    </row>
    <row r="10" spans="1:8" s="38" customFormat="1" ht="12.75">
      <c r="A10" s="475"/>
      <c r="B10" s="475"/>
      <c r="C10" s="476"/>
      <c r="D10" s="477" t="s">
        <v>162</v>
      </c>
      <c r="E10" s="478">
        <f>E17</f>
        <v>6150</v>
      </c>
      <c r="F10" s="478">
        <f>F17</f>
        <v>6150</v>
      </c>
      <c r="G10" s="479">
        <f>G17</f>
        <v>0</v>
      </c>
      <c r="H10" s="480">
        <f t="shared" si="0"/>
        <v>0</v>
      </c>
    </row>
    <row r="11" spans="1:8" s="38" customFormat="1" ht="12.75">
      <c r="A11" s="481"/>
      <c r="B11" s="475"/>
      <c r="C11" s="482"/>
      <c r="D11" s="477" t="s">
        <v>163</v>
      </c>
      <c r="E11" s="478">
        <f>E14</f>
        <v>109016</v>
      </c>
      <c r="F11" s="478">
        <f>F14</f>
        <v>109016</v>
      </c>
      <c r="G11" s="479">
        <f>G14</f>
        <v>55761.26</v>
      </c>
      <c r="H11" s="480">
        <f t="shared" si="0"/>
        <v>51.1496110662655</v>
      </c>
    </row>
    <row r="12" spans="1:8" s="38" customFormat="1" ht="12.75">
      <c r="A12" s="483"/>
      <c r="B12" s="484" t="s">
        <v>145</v>
      </c>
      <c r="C12" s="485"/>
      <c r="D12" s="486" t="s">
        <v>131</v>
      </c>
      <c r="E12" s="487">
        <f>E13</f>
        <v>109016</v>
      </c>
      <c r="F12" s="487">
        <f>F13</f>
        <v>109016</v>
      </c>
      <c r="G12" s="488">
        <f>G13</f>
        <v>55761.26</v>
      </c>
      <c r="H12" s="489">
        <f t="shared" si="0"/>
        <v>51.1496110662655</v>
      </c>
    </row>
    <row r="13" spans="1:8" s="38" customFormat="1" ht="12.75">
      <c r="A13" s="483"/>
      <c r="B13" s="490"/>
      <c r="C13" s="485"/>
      <c r="D13" s="491" t="s">
        <v>196</v>
      </c>
      <c r="E13" s="487">
        <f>SUM(E14:E14)</f>
        <v>109016</v>
      </c>
      <c r="F13" s="487">
        <f>SUM(F14:F14)</f>
        <v>109016</v>
      </c>
      <c r="G13" s="488">
        <f>SUM(G14:G14)</f>
        <v>55761.26</v>
      </c>
      <c r="H13" s="489">
        <f t="shared" si="0"/>
        <v>51.1496110662655</v>
      </c>
    </row>
    <row r="14" spans="1:8" s="38" customFormat="1" ht="12.75">
      <c r="A14" s="483"/>
      <c r="B14" s="492"/>
      <c r="C14" s="491"/>
      <c r="D14" s="493" t="s">
        <v>163</v>
      </c>
      <c r="E14" s="494">
        <v>109016</v>
      </c>
      <c r="F14" s="494">
        <v>109016</v>
      </c>
      <c r="G14" s="495">
        <v>55761.26</v>
      </c>
      <c r="H14" s="496">
        <f t="shared" si="0"/>
        <v>51.1496110662655</v>
      </c>
    </row>
    <row r="15" spans="1:8" s="38" customFormat="1" ht="12.75">
      <c r="A15" s="497"/>
      <c r="B15" s="498" t="s">
        <v>55</v>
      </c>
      <c r="C15" s="499"/>
      <c r="D15" s="499" t="s">
        <v>56</v>
      </c>
      <c r="E15" s="500">
        <f aca="true" t="shared" si="1" ref="E15:G16">E16</f>
        <v>6150</v>
      </c>
      <c r="F15" s="500">
        <f t="shared" si="1"/>
        <v>6150</v>
      </c>
      <c r="G15" s="501">
        <f t="shared" si="1"/>
        <v>0</v>
      </c>
      <c r="H15" s="489">
        <f t="shared" si="0"/>
        <v>0</v>
      </c>
    </row>
    <row r="16" spans="1:8" s="38" customFormat="1" ht="12.75">
      <c r="A16" s="497"/>
      <c r="B16" s="498"/>
      <c r="C16" s="502"/>
      <c r="D16" s="491" t="s">
        <v>196</v>
      </c>
      <c r="E16" s="500">
        <f t="shared" si="1"/>
        <v>6150</v>
      </c>
      <c r="F16" s="500">
        <f t="shared" si="1"/>
        <v>6150</v>
      </c>
      <c r="G16" s="501">
        <f t="shared" si="1"/>
        <v>0</v>
      </c>
      <c r="H16" s="489">
        <f t="shared" si="0"/>
        <v>0</v>
      </c>
    </row>
    <row r="17" spans="1:8" s="38" customFormat="1" ht="12.75">
      <c r="A17" s="497"/>
      <c r="B17" s="498"/>
      <c r="C17" s="502"/>
      <c r="D17" s="493" t="s">
        <v>162</v>
      </c>
      <c r="E17" s="503">
        <v>6150</v>
      </c>
      <c r="F17" s="503">
        <v>6150</v>
      </c>
      <c r="G17" s="504">
        <v>0</v>
      </c>
      <c r="H17" s="505">
        <v>0</v>
      </c>
    </row>
    <row r="18" spans="1:8" s="38" customFormat="1" ht="12.75">
      <c r="A18" s="506">
        <v>600</v>
      </c>
      <c r="B18" s="506"/>
      <c r="C18" s="470"/>
      <c r="D18" s="471" t="s">
        <v>5</v>
      </c>
      <c r="E18" s="472">
        <f>E19+E20</f>
        <v>8515150</v>
      </c>
      <c r="F18" s="472">
        <f>F19+F20</f>
        <v>8515150</v>
      </c>
      <c r="G18" s="473">
        <f>G19+G20</f>
        <v>1476592.8299999998</v>
      </c>
      <c r="H18" s="474">
        <f aca="true" t="shared" si="2" ref="H18:H23">G18/F18*100</f>
        <v>17.340772975226507</v>
      </c>
    </row>
    <row r="19" spans="1:8" s="38" customFormat="1" ht="12.75">
      <c r="A19" s="507"/>
      <c r="B19" s="507"/>
      <c r="C19" s="476"/>
      <c r="D19" s="477" t="s">
        <v>143</v>
      </c>
      <c r="E19" s="478">
        <f>E25</f>
        <v>5754122</v>
      </c>
      <c r="F19" s="478">
        <f>F25</f>
        <v>5834122</v>
      </c>
      <c r="G19" s="479">
        <f>G25</f>
        <v>216480</v>
      </c>
      <c r="H19" s="480">
        <f t="shared" si="2"/>
        <v>3.710584043323057</v>
      </c>
    </row>
    <row r="20" spans="1:8" s="38" customFormat="1" ht="12.75">
      <c r="A20" s="507"/>
      <c r="B20" s="507"/>
      <c r="C20" s="476"/>
      <c r="D20" s="477" t="s">
        <v>383</v>
      </c>
      <c r="E20" s="478">
        <f>SUM(E21:E23)</f>
        <v>2761028</v>
      </c>
      <c r="F20" s="478">
        <f>SUM(F21:F23)</f>
        <v>2681028</v>
      </c>
      <c r="G20" s="479">
        <f>SUM(G21:G23)</f>
        <v>1260112.8299999998</v>
      </c>
      <c r="H20" s="480">
        <f t="shared" si="2"/>
        <v>47.00110666505534</v>
      </c>
    </row>
    <row r="21" spans="1:8" s="38" customFormat="1" ht="12.75">
      <c r="A21" s="507"/>
      <c r="B21" s="507"/>
      <c r="C21" s="476"/>
      <c r="D21" s="477" t="s">
        <v>161</v>
      </c>
      <c r="E21" s="478">
        <f aca="true" t="shared" si="3" ref="E21:G23">E32</f>
        <v>1463540</v>
      </c>
      <c r="F21" s="478">
        <f t="shared" si="3"/>
        <v>1487014</v>
      </c>
      <c r="G21" s="479">
        <f t="shared" si="3"/>
        <v>713261.23</v>
      </c>
      <c r="H21" s="480">
        <f t="shared" si="2"/>
        <v>47.96600637250221</v>
      </c>
    </row>
    <row r="22" spans="1:8" s="38" customFormat="1" ht="12.75">
      <c r="A22" s="507"/>
      <c r="B22" s="507"/>
      <c r="C22" s="476"/>
      <c r="D22" s="477" t="s">
        <v>162</v>
      </c>
      <c r="E22" s="478">
        <f t="shared" si="3"/>
        <v>1263978</v>
      </c>
      <c r="F22" s="478">
        <f t="shared" si="3"/>
        <v>1160504</v>
      </c>
      <c r="G22" s="479">
        <f t="shared" si="3"/>
        <v>531412.42</v>
      </c>
      <c r="H22" s="480">
        <f t="shared" si="2"/>
        <v>45.79151989135755</v>
      </c>
    </row>
    <row r="23" spans="1:8" s="38" customFormat="1" ht="12.75">
      <c r="A23" s="507"/>
      <c r="B23" s="507"/>
      <c r="C23" s="476"/>
      <c r="D23" s="477" t="s">
        <v>163</v>
      </c>
      <c r="E23" s="478">
        <f t="shared" si="3"/>
        <v>33510</v>
      </c>
      <c r="F23" s="478">
        <f t="shared" si="3"/>
        <v>33510</v>
      </c>
      <c r="G23" s="479">
        <f t="shared" si="3"/>
        <v>15439.18</v>
      </c>
      <c r="H23" s="480">
        <f t="shared" si="2"/>
        <v>46.07335123843629</v>
      </c>
    </row>
    <row r="24" spans="1:8" s="38" customFormat="1" ht="12.75">
      <c r="A24" s="508"/>
      <c r="B24" s="502">
        <v>60014</v>
      </c>
      <c r="C24" s="509"/>
      <c r="D24" s="499" t="s">
        <v>6</v>
      </c>
      <c r="E24" s="500">
        <f>E25+E26</f>
        <v>8515150</v>
      </c>
      <c r="F24" s="500">
        <f>F25+F26</f>
        <v>8515150</v>
      </c>
      <c r="G24" s="501">
        <f>G25+G26</f>
        <v>1476592.8299999998</v>
      </c>
      <c r="H24" s="489">
        <f aca="true" t="shared" si="4" ref="H24:H33">G24/F24*100</f>
        <v>17.340772975226507</v>
      </c>
    </row>
    <row r="25" spans="1:8" s="38" customFormat="1" ht="12.75">
      <c r="A25" s="510"/>
      <c r="B25" s="511"/>
      <c r="C25" s="509"/>
      <c r="D25" s="512" t="s">
        <v>143</v>
      </c>
      <c r="E25" s="513">
        <f>E28</f>
        <v>5754122</v>
      </c>
      <c r="F25" s="513">
        <f>F28</f>
        <v>5834122</v>
      </c>
      <c r="G25" s="514">
        <f>G28</f>
        <v>216480</v>
      </c>
      <c r="H25" s="515">
        <f t="shared" si="4"/>
        <v>3.710584043323057</v>
      </c>
    </row>
    <row r="26" spans="1:8" s="38" customFormat="1" ht="12.75">
      <c r="A26" s="510"/>
      <c r="B26" s="511"/>
      <c r="C26" s="509"/>
      <c r="D26" s="491" t="s">
        <v>383</v>
      </c>
      <c r="E26" s="500">
        <f>E31</f>
        <v>2761028</v>
      </c>
      <c r="F26" s="500">
        <f>F31</f>
        <v>2681028</v>
      </c>
      <c r="G26" s="501">
        <f>G31</f>
        <v>1260112.8299999998</v>
      </c>
      <c r="H26" s="489">
        <f t="shared" si="4"/>
        <v>47.00110666505534</v>
      </c>
    </row>
    <row r="27" spans="1:8" s="38" customFormat="1" ht="12.75">
      <c r="A27" s="516"/>
      <c r="B27" s="517"/>
      <c r="C27" s="518"/>
      <c r="D27" s="519" t="s">
        <v>57</v>
      </c>
      <c r="E27" s="520">
        <f>E28+E31</f>
        <v>8515150</v>
      </c>
      <c r="F27" s="520">
        <f>F28+F31</f>
        <v>8515150</v>
      </c>
      <c r="G27" s="521">
        <f>G28+G31</f>
        <v>1476592.8299999998</v>
      </c>
      <c r="H27" s="522">
        <f t="shared" si="4"/>
        <v>17.340772975226507</v>
      </c>
    </row>
    <row r="28" spans="1:8" s="38" customFormat="1" ht="12.75">
      <c r="A28" s="516"/>
      <c r="B28" s="517"/>
      <c r="C28" s="518"/>
      <c r="D28" s="523" t="s">
        <v>141</v>
      </c>
      <c r="E28" s="513">
        <f>E29+E30</f>
        <v>5754122</v>
      </c>
      <c r="F28" s="513">
        <f>F29+F30</f>
        <v>5834122</v>
      </c>
      <c r="G28" s="514">
        <f>G29+G30</f>
        <v>216480</v>
      </c>
      <c r="H28" s="515">
        <f t="shared" si="4"/>
        <v>3.710584043323057</v>
      </c>
    </row>
    <row r="29" spans="1:8" s="38" customFormat="1" ht="12.75">
      <c r="A29" s="516"/>
      <c r="B29" s="517"/>
      <c r="C29" s="518"/>
      <c r="D29" s="493" t="s">
        <v>355</v>
      </c>
      <c r="E29" s="503">
        <v>5528122</v>
      </c>
      <c r="F29" s="503">
        <v>5528122</v>
      </c>
      <c r="G29" s="504">
        <v>0</v>
      </c>
      <c r="H29" s="505">
        <f t="shared" si="4"/>
        <v>0</v>
      </c>
    </row>
    <row r="30" spans="1:8" s="38" customFormat="1" ht="12.75">
      <c r="A30" s="516"/>
      <c r="B30" s="517"/>
      <c r="C30" s="518"/>
      <c r="D30" s="493" t="s">
        <v>197</v>
      </c>
      <c r="E30" s="503">
        <v>226000</v>
      </c>
      <c r="F30" s="503">
        <v>306000</v>
      </c>
      <c r="G30" s="504">
        <v>216480</v>
      </c>
      <c r="H30" s="505">
        <f t="shared" si="4"/>
        <v>70.74509803921568</v>
      </c>
    </row>
    <row r="31" spans="1:8" s="38" customFormat="1" ht="12.75">
      <c r="A31" s="516"/>
      <c r="B31" s="517"/>
      <c r="C31" s="518"/>
      <c r="D31" s="499" t="s">
        <v>196</v>
      </c>
      <c r="E31" s="500">
        <f>E32+E33+E34</f>
        <v>2761028</v>
      </c>
      <c r="F31" s="500">
        <f>SUM(F32:F34)</f>
        <v>2681028</v>
      </c>
      <c r="G31" s="501">
        <f>SUM(G32:G34)</f>
        <v>1260112.8299999998</v>
      </c>
      <c r="H31" s="489">
        <f t="shared" si="4"/>
        <v>47.00110666505534</v>
      </c>
    </row>
    <row r="32" spans="1:8" s="38" customFormat="1" ht="12.75">
      <c r="A32" s="524"/>
      <c r="B32" s="525"/>
      <c r="C32" s="526"/>
      <c r="D32" s="527" t="s">
        <v>161</v>
      </c>
      <c r="E32" s="503">
        <v>1463540</v>
      </c>
      <c r="F32" s="503">
        <v>1487014</v>
      </c>
      <c r="G32" s="504">
        <v>713261.23</v>
      </c>
      <c r="H32" s="496">
        <f t="shared" si="4"/>
        <v>47.96600637250221</v>
      </c>
    </row>
    <row r="33" spans="1:8" s="38" customFormat="1" ht="12.75">
      <c r="A33" s="524"/>
      <c r="B33" s="525"/>
      <c r="C33" s="526"/>
      <c r="D33" s="527" t="s">
        <v>162</v>
      </c>
      <c r="E33" s="503">
        <v>1263978</v>
      </c>
      <c r="F33" s="503">
        <v>1160504</v>
      </c>
      <c r="G33" s="504">
        <v>531412.42</v>
      </c>
      <c r="H33" s="496">
        <f t="shared" si="4"/>
        <v>45.79151989135755</v>
      </c>
    </row>
    <row r="34" spans="1:8" s="38" customFormat="1" ht="12.75">
      <c r="A34" s="528"/>
      <c r="B34" s="529"/>
      <c r="C34" s="526"/>
      <c r="D34" s="527" t="s">
        <v>163</v>
      </c>
      <c r="E34" s="503">
        <v>33510</v>
      </c>
      <c r="F34" s="503">
        <v>33510</v>
      </c>
      <c r="G34" s="504">
        <v>15439.18</v>
      </c>
      <c r="H34" s="496">
        <f aca="true" t="shared" si="5" ref="H34:H46">G34/F34*100</f>
        <v>46.07335123843629</v>
      </c>
    </row>
    <row r="35" spans="1:8" s="38" customFormat="1" ht="12.75">
      <c r="A35" s="470">
        <v>700</v>
      </c>
      <c r="B35" s="470"/>
      <c r="C35" s="470"/>
      <c r="D35" s="471" t="s">
        <v>8</v>
      </c>
      <c r="E35" s="472">
        <f>E39+E43</f>
        <v>609986</v>
      </c>
      <c r="F35" s="472">
        <f>F39+F43</f>
        <v>609986</v>
      </c>
      <c r="G35" s="530">
        <f>G39+G43</f>
        <v>229787.79</v>
      </c>
      <c r="H35" s="474">
        <f t="shared" si="5"/>
        <v>37.670994088388916</v>
      </c>
    </row>
    <row r="36" spans="1:8" s="38" customFormat="1" ht="12.75">
      <c r="A36" s="476"/>
      <c r="B36" s="476"/>
      <c r="C36" s="476"/>
      <c r="D36" s="477" t="s">
        <v>383</v>
      </c>
      <c r="E36" s="478">
        <f>SUM(E37:E38)</f>
        <v>609986</v>
      </c>
      <c r="F36" s="478">
        <f>SUM(F37:F38)</f>
        <v>609986</v>
      </c>
      <c r="G36" s="531">
        <f>SUM(G37:G38)</f>
        <v>229787.79</v>
      </c>
      <c r="H36" s="474">
        <f t="shared" si="5"/>
        <v>37.670994088388916</v>
      </c>
    </row>
    <row r="37" spans="1:8" s="38" customFormat="1" ht="12.75">
      <c r="A37" s="476"/>
      <c r="B37" s="476"/>
      <c r="C37" s="476"/>
      <c r="D37" s="477" t="s">
        <v>161</v>
      </c>
      <c r="E37" s="478">
        <f>E41</f>
        <v>123946</v>
      </c>
      <c r="F37" s="478">
        <f>F41</f>
        <v>123946</v>
      </c>
      <c r="G37" s="531">
        <f>G41</f>
        <v>60618</v>
      </c>
      <c r="H37" s="474">
        <f t="shared" si="5"/>
        <v>48.906781985703454</v>
      </c>
    </row>
    <row r="38" spans="1:8" s="38" customFormat="1" ht="12.75">
      <c r="A38" s="482"/>
      <c r="B38" s="482"/>
      <c r="C38" s="482"/>
      <c r="D38" s="477" t="s">
        <v>162</v>
      </c>
      <c r="E38" s="478">
        <f>E42+E45</f>
        <v>486040</v>
      </c>
      <c r="F38" s="478">
        <f>F42+F45</f>
        <v>486040</v>
      </c>
      <c r="G38" s="531">
        <f>G42+G45</f>
        <v>169169.79</v>
      </c>
      <c r="H38" s="474">
        <f t="shared" si="5"/>
        <v>34.80573409595918</v>
      </c>
    </row>
    <row r="39" spans="1:8" s="38" customFormat="1" ht="12.75">
      <c r="A39" s="510"/>
      <c r="B39" s="511">
        <v>70005</v>
      </c>
      <c r="C39" s="532"/>
      <c r="D39" s="533" t="s">
        <v>9</v>
      </c>
      <c r="E39" s="534">
        <f>E40</f>
        <v>525746</v>
      </c>
      <c r="F39" s="534">
        <f>F40</f>
        <v>525746</v>
      </c>
      <c r="G39" s="535">
        <f>G40</f>
        <v>229787.79</v>
      </c>
      <c r="H39" s="434">
        <f t="shared" si="5"/>
        <v>43.70699729527187</v>
      </c>
    </row>
    <row r="40" spans="1:8" s="38" customFormat="1" ht="12.75">
      <c r="A40" s="510"/>
      <c r="B40" s="511"/>
      <c r="C40" s="509"/>
      <c r="D40" s="499" t="s">
        <v>196</v>
      </c>
      <c r="E40" s="500">
        <f>SUM(E41:E42)</f>
        <v>525746</v>
      </c>
      <c r="F40" s="500">
        <f>SUM(F41:F42)</f>
        <v>525746</v>
      </c>
      <c r="G40" s="501">
        <f>SUM(G41:G42)</f>
        <v>229787.79</v>
      </c>
      <c r="H40" s="180">
        <f t="shared" si="5"/>
        <v>43.70699729527187</v>
      </c>
    </row>
    <row r="41" spans="1:8" s="38" customFormat="1" ht="12.75">
      <c r="A41" s="510"/>
      <c r="B41" s="511"/>
      <c r="C41" s="509"/>
      <c r="D41" s="527" t="s">
        <v>161</v>
      </c>
      <c r="E41" s="503">
        <v>123946</v>
      </c>
      <c r="F41" s="503">
        <v>123946</v>
      </c>
      <c r="G41" s="504">
        <v>60618</v>
      </c>
      <c r="H41" s="346">
        <f t="shared" si="5"/>
        <v>48.906781985703454</v>
      </c>
    </row>
    <row r="42" spans="1:8" s="38" customFormat="1" ht="12.75">
      <c r="A42" s="510"/>
      <c r="B42" s="497"/>
      <c r="C42" s="536"/>
      <c r="D42" s="527" t="s">
        <v>162</v>
      </c>
      <c r="E42" s="503">
        <f>18000+383800</f>
        <v>401800</v>
      </c>
      <c r="F42" s="503">
        <v>401800</v>
      </c>
      <c r="G42" s="504">
        <f>229787.79-G41</f>
        <v>169169.79</v>
      </c>
      <c r="H42" s="346">
        <f t="shared" si="5"/>
        <v>42.102984071677454</v>
      </c>
    </row>
    <row r="43" spans="1:8" s="38" customFormat="1" ht="12.75">
      <c r="A43" s="510"/>
      <c r="B43" s="502">
        <v>75095</v>
      </c>
      <c r="C43" s="532"/>
      <c r="D43" s="533" t="s">
        <v>61</v>
      </c>
      <c r="E43" s="534">
        <f>E44</f>
        <v>84240</v>
      </c>
      <c r="F43" s="534">
        <f>F44</f>
        <v>84240</v>
      </c>
      <c r="G43" s="535">
        <f>G44</f>
        <v>0</v>
      </c>
      <c r="H43" s="434">
        <f t="shared" si="5"/>
        <v>0</v>
      </c>
    </row>
    <row r="44" spans="1:8" s="38" customFormat="1" ht="12.75">
      <c r="A44" s="510"/>
      <c r="B44" s="511"/>
      <c r="C44" s="509"/>
      <c r="D44" s="499" t="s">
        <v>196</v>
      </c>
      <c r="E44" s="500">
        <f>SUM(E45:E45)</f>
        <v>84240</v>
      </c>
      <c r="F44" s="500">
        <f>SUM(F45:F45)</f>
        <v>84240</v>
      </c>
      <c r="G44" s="501">
        <f>SUM(G45:G45)</f>
        <v>0</v>
      </c>
      <c r="H44" s="180">
        <f t="shared" si="5"/>
        <v>0</v>
      </c>
    </row>
    <row r="45" spans="1:8" s="38" customFormat="1" ht="12.75">
      <c r="A45" s="537"/>
      <c r="B45" s="538"/>
      <c r="C45" s="536"/>
      <c r="D45" s="527" t="s">
        <v>162</v>
      </c>
      <c r="E45" s="503">
        <v>84240</v>
      </c>
      <c r="F45" s="503">
        <v>84240</v>
      </c>
      <c r="G45" s="504">
        <v>0</v>
      </c>
      <c r="H45" s="346">
        <f t="shared" si="5"/>
        <v>0</v>
      </c>
    </row>
    <row r="46" spans="1:8" s="38" customFormat="1" ht="12.75">
      <c r="A46" s="506">
        <v>710</v>
      </c>
      <c r="B46" s="506"/>
      <c r="C46" s="470"/>
      <c r="D46" s="471" t="s">
        <v>10</v>
      </c>
      <c r="E46" s="472">
        <f>E47+E48</f>
        <v>1484353</v>
      </c>
      <c r="F46" s="472">
        <f>F47+F48</f>
        <v>1531553</v>
      </c>
      <c r="G46" s="530">
        <f>G47+G48</f>
        <v>245642.13999999998</v>
      </c>
      <c r="H46" s="296">
        <f t="shared" si="5"/>
        <v>16.03876196253084</v>
      </c>
    </row>
    <row r="47" spans="1:8" s="38" customFormat="1" ht="12.75">
      <c r="A47" s="507"/>
      <c r="B47" s="507"/>
      <c r="C47" s="476"/>
      <c r="D47" s="477" t="s">
        <v>143</v>
      </c>
      <c r="E47" s="478">
        <f>E53</f>
        <v>212985</v>
      </c>
      <c r="F47" s="478">
        <f>F53</f>
        <v>212985</v>
      </c>
      <c r="G47" s="531">
        <f>G53</f>
        <v>0</v>
      </c>
      <c r="H47" s="296">
        <v>0</v>
      </c>
    </row>
    <row r="48" spans="1:8" s="38" customFormat="1" ht="12.75">
      <c r="A48" s="507"/>
      <c r="B48" s="507"/>
      <c r="C48" s="476"/>
      <c r="D48" s="477" t="s">
        <v>196</v>
      </c>
      <c r="E48" s="478">
        <f>SUM(E49:E50)+E51</f>
        <v>1271368</v>
      </c>
      <c r="F48" s="478">
        <f>SUM(F49:F50)+F51</f>
        <v>1318568</v>
      </c>
      <c r="G48" s="531">
        <f>SUM(G49:G50)+G51</f>
        <v>245642.13999999998</v>
      </c>
      <c r="H48" s="296">
        <f>G48/F48*100</f>
        <v>18.629463175202186</v>
      </c>
    </row>
    <row r="49" spans="1:8" s="38" customFormat="1" ht="12.75">
      <c r="A49" s="507"/>
      <c r="B49" s="507"/>
      <c r="C49" s="476"/>
      <c r="D49" s="477" t="s">
        <v>161</v>
      </c>
      <c r="E49" s="478">
        <f>E55+E62</f>
        <v>373500</v>
      </c>
      <c r="F49" s="478">
        <f>F55+F62</f>
        <v>420700</v>
      </c>
      <c r="G49" s="531">
        <f>G55+G62</f>
        <v>200091.71</v>
      </c>
      <c r="H49" s="296">
        <f>G49/F49*100</f>
        <v>47.561613976705495</v>
      </c>
    </row>
    <row r="50" spans="1:8" s="38" customFormat="1" ht="12.75">
      <c r="A50" s="507"/>
      <c r="B50" s="507"/>
      <c r="C50" s="476"/>
      <c r="D50" s="477" t="s">
        <v>162</v>
      </c>
      <c r="E50" s="478">
        <f>E56+E63+E73</f>
        <v>404323</v>
      </c>
      <c r="F50" s="478">
        <f>F56+F63+F73</f>
        <v>404323</v>
      </c>
      <c r="G50" s="531">
        <f>G56+G63+G73</f>
        <v>45550.43</v>
      </c>
      <c r="H50" s="296">
        <f>G50/F50*100</f>
        <v>11.26585180660017</v>
      </c>
    </row>
    <row r="51" spans="1:8" s="38" customFormat="1" ht="12.75">
      <c r="A51" s="507"/>
      <c r="B51" s="507"/>
      <c r="C51" s="482"/>
      <c r="D51" s="471" t="s">
        <v>164</v>
      </c>
      <c r="E51" s="478">
        <f>E57</f>
        <v>493545</v>
      </c>
      <c r="F51" s="478">
        <f>F57</f>
        <v>493545</v>
      </c>
      <c r="G51" s="531">
        <f>G57</f>
        <v>0</v>
      </c>
      <c r="H51" s="296">
        <v>0</v>
      </c>
    </row>
    <row r="52" spans="1:8" s="38" customFormat="1" ht="12.75">
      <c r="A52" s="508"/>
      <c r="B52" s="502">
        <v>71012</v>
      </c>
      <c r="C52" s="532"/>
      <c r="D52" s="499" t="s">
        <v>260</v>
      </c>
      <c r="E52" s="500">
        <f>E53+E54</f>
        <v>1004670</v>
      </c>
      <c r="F52" s="500">
        <f>F53+F54</f>
        <v>1018670</v>
      </c>
      <c r="G52" s="501">
        <f>G53+G54</f>
        <v>42602.53</v>
      </c>
      <c r="H52" s="180">
        <f>G52/F52*100</f>
        <v>4.1821718515318995</v>
      </c>
    </row>
    <row r="53" spans="1:8" s="38" customFormat="1" ht="12.75">
      <c r="A53" s="510"/>
      <c r="B53" s="511"/>
      <c r="C53" s="532"/>
      <c r="D53" s="512" t="s">
        <v>143</v>
      </c>
      <c r="E53" s="513">
        <f>E58</f>
        <v>212985</v>
      </c>
      <c r="F53" s="513">
        <f>F58</f>
        <v>212985</v>
      </c>
      <c r="G53" s="514">
        <v>0</v>
      </c>
      <c r="H53" s="180">
        <v>0</v>
      </c>
    </row>
    <row r="54" spans="1:8" s="38" customFormat="1" ht="12.75">
      <c r="A54" s="510"/>
      <c r="B54" s="511"/>
      <c r="C54" s="532"/>
      <c r="D54" s="499" t="s">
        <v>196</v>
      </c>
      <c r="E54" s="500">
        <f>SUM(E55:E56)+E57</f>
        <v>791685</v>
      </c>
      <c r="F54" s="500">
        <f>SUM(F55:F56)+F57</f>
        <v>805685</v>
      </c>
      <c r="G54" s="501">
        <f>SUM(G55:G56)+G57</f>
        <v>42602.53</v>
      </c>
      <c r="H54" s="180">
        <f>G54/F54*100</f>
        <v>5.287740245877731</v>
      </c>
    </row>
    <row r="55" spans="1:8" s="38" customFormat="1" ht="12.75">
      <c r="A55" s="510"/>
      <c r="B55" s="511"/>
      <c r="C55" s="532"/>
      <c r="D55" s="527" t="s">
        <v>161</v>
      </c>
      <c r="E55" s="503">
        <v>34000</v>
      </c>
      <c r="F55" s="503">
        <v>48000</v>
      </c>
      <c r="G55" s="504">
        <v>20000</v>
      </c>
      <c r="H55" s="346">
        <f>G55/F55*100</f>
        <v>41.66666666666667</v>
      </c>
    </row>
    <row r="56" spans="1:8" s="38" customFormat="1" ht="12.75">
      <c r="A56" s="510"/>
      <c r="B56" s="511"/>
      <c r="C56" s="532"/>
      <c r="D56" s="527" t="s">
        <v>162</v>
      </c>
      <c r="E56" s="503">
        <v>264140</v>
      </c>
      <c r="F56" s="503">
        <v>264140</v>
      </c>
      <c r="G56" s="504">
        <v>22602.53</v>
      </c>
      <c r="H56" s="346">
        <f>G56/F56*100</f>
        <v>8.557026576815325</v>
      </c>
    </row>
    <row r="57" spans="1:8" s="38" customFormat="1" ht="12.75">
      <c r="A57" s="524"/>
      <c r="B57" s="525"/>
      <c r="C57" s="526"/>
      <c r="D57" s="493" t="s">
        <v>164</v>
      </c>
      <c r="E57" s="503">
        <v>493545</v>
      </c>
      <c r="F57" s="503">
        <v>493545</v>
      </c>
      <c r="G57" s="504">
        <v>0</v>
      </c>
      <c r="H57" s="346">
        <v>0</v>
      </c>
    </row>
    <row r="58" spans="1:8" s="38" customFormat="1" ht="12.75">
      <c r="A58" s="524"/>
      <c r="B58" s="533"/>
      <c r="C58" s="539"/>
      <c r="D58" s="540" t="s">
        <v>141</v>
      </c>
      <c r="E58" s="541">
        <v>212985</v>
      </c>
      <c r="F58" s="542">
        <v>212985</v>
      </c>
      <c r="G58" s="543">
        <v>0</v>
      </c>
      <c r="H58" s="346">
        <v>0</v>
      </c>
    </row>
    <row r="59" spans="1:8" s="38" customFormat="1" ht="12.75">
      <c r="A59" s="497"/>
      <c r="B59" s="544">
        <v>71015</v>
      </c>
      <c r="C59" s="509"/>
      <c r="D59" s="499" t="s">
        <v>11</v>
      </c>
      <c r="E59" s="500">
        <f>E60</f>
        <v>381500</v>
      </c>
      <c r="F59" s="500">
        <f>F61</f>
        <v>414700</v>
      </c>
      <c r="G59" s="501">
        <f>G60</f>
        <v>203039.61</v>
      </c>
      <c r="H59" s="180">
        <f>G59/F59*100</f>
        <v>48.96060043404871</v>
      </c>
    </row>
    <row r="60" spans="1:8" s="38" customFormat="1" ht="12.75">
      <c r="A60" s="517"/>
      <c r="B60" s="545"/>
      <c r="C60" s="518"/>
      <c r="D60" s="519" t="s">
        <v>59</v>
      </c>
      <c r="E60" s="520">
        <f>E61</f>
        <v>381500</v>
      </c>
      <c r="F60" s="520">
        <f>F61</f>
        <v>414700</v>
      </c>
      <c r="G60" s="521">
        <f>G61</f>
        <v>203039.61</v>
      </c>
      <c r="H60" s="546">
        <f>G60/F60*100</f>
        <v>48.96060043404871</v>
      </c>
    </row>
    <row r="61" spans="1:8" s="38" customFormat="1" ht="12.75">
      <c r="A61" s="517"/>
      <c r="B61" s="545"/>
      <c r="C61" s="518"/>
      <c r="D61" s="499" t="s">
        <v>196</v>
      </c>
      <c r="E61" s="500">
        <f>SUM(E62:E63)</f>
        <v>381500</v>
      </c>
      <c r="F61" s="500">
        <f>SUM(F62:F63)</f>
        <v>414700</v>
      </c>
      <c r="G61" s="501">
        <f>SUM(G62:G63)</f>
        <v>203039.61</v>
      </c>
      <c r="H61" s="547">
        <f>G61/F61*100</f>
        <v>48.96060043404871</v>
      </c>
    </row>
    <row r="62" spans="1:8" s="38" customFormat="1" ht="12.75">
      <c r="A62" s="525"/>
      <c r="B62" s="548"/>
      <c r="C62" s="526"/>
      <c r="D62" s="527" t="s">
        <v>161</v>
      </c>
      <c r="E62" s="503">
        <v>339500</v>
      </c>
      <c r="F62" s="503">
        <v>372700</v>
      </c>
      <c r="G62" s="504">
        <v>180091.71</v>
      </c>
      <c r="H62" s="496">
        <f>G62/F62*100</f>
        <v>48.32082371880869</v>
      </c>
    </row>
    <row r="63" spans="1:8" s="38" customFormat="1" ht="12.75">
      <c r="A63" s="529"/>
      <c r="B63" s="549"/>
      <c r="C63" s="526"/>
      <c r="D63" s="527" t="s">
        <v>162</v>
      </c>
      <c r="E63" s="503">
        <v>42000</v>
      </c>
      <c r="F63" s="503">
        <v>42000</v>
      </c>
      <c r="G63" s="504">
        <v>22947.9</v>
      </c>
      <c r="H63" s="496">
        <f>G63/F63*100</f>
        <v>54.63785714285715</v>
      </c>
    </row>
    <row r="64" spans="1:8" s="38" customFormat="1" ht="12.75">
      <c r="A64" s="11"/>
      <c r="B64" s="11"/>
      <c r="C64" s="11"/>
      <c r="D64" s="11"/>
      <c r="E64" s="11"/>
      <c r="F64" s="11"/>
      <c r="G64" s="11"/>
      <c r="H64" s="12"/>
    </row>
    <row r="65" spans="1:8" s="38" customFormat="1" ht="12.75">
      <c r="A65" s="11"/>
      <c r="B65" s="11"/>
      <c r="C65" s="11"/>
      <c r="D65" s="11"/>
      <c r="E65" s="11"/>
      <c r="F65" s="11"/>
      <c r="G65" s="11"/>
      <c r="H65" s="12"/>
    </row>
    <row r="66" spans="1:8" s="38" customFormat="1" ht="12.75">
      <c r="A66" s="11"/>
      <c r="B66" s="11"/>
      <c r="C66" s="11"/>
      <c r="D66" s="881" t="s">
        <v>447</v>
      </c>
      <c r="E66" s="11"/>
      <c r="F66" s="11"/>
      <c r="G66" s="11"/>
      <c r="H66" s="12"/>
    </row>
    <row r="67" spans="1:8" s="38" customFormat="1" ht="12.75">
      <c r="A67" s="14"/>
      <c r="B67" s="14"/>
      <c r="C67" s="14"/>
      <c r="D67" s="14"/>
      <c r="E67" s="550"/>
      <c r="F67" s="550"/>
      <c r="G67" s="15"/>
      <c r="H67" s="551"/>
    </row>
    <row r="68" spans="1:8" s="38" customFormat="1" ht="12.75">
      <c r="A68" s="457" t="s">
        <v>0</v>
      </c>
      <c r="B68" s="458" t="s">
        <v>1</v>
      </c>
      <c r="C68" s="459" t="s">
        <v>2</v>
      </c>
      <c r="D68" s="460" t="s">
        <v>3</v>
      </c>
      <c r="E68" s="461" t="s">
        <v>122</v>
      </c>
      <c r="F68" s="460" t="s">
        <v>124</v>
      </c>
      <c r="G68" s="457" t="s">
        <v>126</v>
      </c>
      <c r="H68" s="462" t="s">
        <v>50</v>
      </c>
    </row>
    <row r="69" spans="1:8" s="38" customFormat="1" ht="12.75">
      <c r="A69" s="463"/>
      <c r="B69" s="464"/>
      <c r="C69" s="465"/>
      <c r="D69" s="466"/>
      <c r="E69" s="464" t="s">
        <v>123</v>
      </c>
      <c r="F69" s="466" t="s">
        <v>125</v>
      </c>
      <c r="G69" s="463" t="s">
        <v>345</v>
      </c>
      <c r="H69" s="464" t="s">
        <v>139</v>
      </c>
    </row>
    <row r="70" spans="1:8" s="38" customFormat="1" ht="12.75">
      <c r="A70" s="552">
        <v>1</v>
      </c>
      <c r="B70" s="467">
        <v>2</v>
      </c>
      <c r="C70" s="467">
        <v>3</v>
      </c>
      <c r="D70" s="463">
        <v>4</v>
      </c>
      <c r="E70" s="464">
        <v>5</v>
      </c>
      <c r="F70" s="464">
        <v>6</v>
      </c>
      <c r="G70" s="463">
        <v>7</v>
      </c>
      <c r="H70" s="468">
        <v>8</v>
      </c>
    </row>
    <row r="71" spans="1:8" s="38" customFormat="1" ht="12.75">
      <c r="A71" s="525"/>
      <c r="B71" s="502">
        <v>71095</v>
      </c>
      <c r="C71" s="553"/>
      <c r="D71" s="502" t="s">
        <v>115</v>
      </c>
      <c r="E71" s="554">
        <f>E72</f>
        <v>98183</v>
      </c>
      <c r="F71" s="554">
        <f>F72</f>
        <v>98183</v>
      </c>
      <c r="G71" s="555">
        <f>G72</f>
        <v>0</v>
      </c>
      <c r="H71" s="547">
        <v>0</v>
      </c>
    </row>
    <row r="72" spans="1:8" s="38" customFormat="1" ht="12.75">
      <c r="A72" s="525"/>
      <c r="B72" s="511"/>
      <c r="C72" s="553"/>
      <c r="D72" s="499" t="s">
        <v>196</v>
      </c>
      <c r="E72" s="554">
        <f>SUM(E73:E73)</f>
        <v>98183</v>
      </c>
      <c r="F72" s="554">
        <f>SUM(F73:F73)</f>
        <v>98183</v>
      </c>
      <c r="G72" s="555">
        <f>SUM(G73:G73)</f>
        <v>0</v>
      </c>
      <c r="H72" s="547">
        <v>0</v>
      </c>
    </row>
    <row r="73" spans="1:8" s="38" customFormat="1" ht="12.75">
      <c r="A73" s="529"/>
      <c r="B73" s="529"/>
      <c r="C73" s="526"/>
      <c r="D73" s="527" t="s">
        <v>162</v>
      </c>
      <c r="E73" s="503">
        <v>98183</v>
      </c>
      <c r="F73" s="503">
        <v>98183</v>
      </c>
      <c r="G73" s="504">
        <v>0</v>
      </c>
      <c r="H73" s="496">
        <v>0</v>
      </c>
    </row>
    <row r="74" spans="1:8" s="38" customFormat="1" ht="12.75">
      <c r="A74" s="476">
        <v>750</v>
      </c>
      <c r="B74" s="556"/>
      <c r="C74" s="899"/>
      <c r="D74" s="557" t="s">
        <v>12</v>
      </c>
      <c r="E74" s="558">
        <f>E75+E76</f>
        <v>15898793</v>
      </c>
      <c r="F74" s="558">
        <f>F75+F76</f>
        <v>15434752</v>
      </c>
      <c r="G74" s="559">
        <f>G75+G76</f>
        <v>7864930.74</v>
      </c>
      <c r="H74" s="560">
        <f aca="true" t="shared" si="6" ref="H74:H81">G74/F74*100</f>
        <v>50.95599035216115</v>
      </c>
    </row>
    <row r="75" spans="1:8" s="38" customFormat="1" ht="12.75">
      <c r="A75" s="476"/>
      <c r="B75" s="556"/>
      <c r="C75" s="900"/>
      <c r="D75" s="477" t="s">
        <v>143</v>
      </c>
      <c r="E75" s="561">
        <f>E90+E106</f>
        <v>7047204</v>
      </c>
      <c r="F75" s="561">
        <f>F90+F106</f>
        <v>6483393</v>
      </c>
      <c r="G75" s="562">
        <f>G90+G106</f>
        <v>3644077.43</v>
      </c>
      <c r="H75" s="417">
        <f t="shared" si="6"/>
        <v>56.20633254840482</v>
      </c>
    </row>
    <row r="76" spans="1:8" s="38" customFormat="1" ht="12.75">
      <c r="A76" s="476"/>
      <c r="B76" s="556"/>
      <c r="C76" s="900"/>
      <c r="D76" s="477" t="s">
        <v>383</v>
      </c>
      <c r="E76" s="561">
        <f>E83+E86+E91+E97+E102+E107</f>
        <v>8851589</v>
      </c>
      <c r="F76" s="561">
        <f>F83+F86+F91+F97+F102+F107</f>
        <v>8951359</v>
      </c>
      <c r="G76" s="562">
        <f>G83+G86+G91+G97+G102+G107</f>
        <v>4220853.3100000005</v>
      </c>
      <c r="H76" s="417">
        <f t="shared" si="6"/>
        <v>47.15321226642793</v>
      </c>
    </row>
    <row r="77" spans="1:8" s="38" customFormat="1" ht="12.75">
      <c r="A77" s="476"/>
      <c r="B77" s="556"/>
      <c r="C77" s="900"/>
      <c r="D77" s="477" t="s">
        <v>161</v>
      </c>
      <c r="E77" s="561">
        <f>E84+E92+E98+E103+E108</f>
        <v>5775924</v>
      </c>
      <c r="F77" s="561">
        <f>F84+F92+F98+F103+F108</f>
        <v>5798555</v>
      </c>
      <c r="G77" s="562">
        <f>G84+G92+G98+G103+G108</f>
        <v>2951156.04</v>
      </c>
      <c r="H77" s="417">
        <f t="shared" si="6"/>
        <v>50.89468048505188</v>
      </c>
    </row>
    <row r="78" spans="1:8" s="38" customFormat="1" ht="12.75">
      <c r="A78" s="476"/>
      <c r="B78" s="556"/>
      <c r="C78" s="900"/>
      <c r="D78" s="477" t="s">
        <v>162</v>
      </c>
      <c r="E78" s="561">
        <f>E93+E99+E104+E109+E87</f>
        <v>1636811</v>
      </c>
      <c r="F78" s="561">
        <f>F93+F99+F104+F109+F87</f>
        <v>1686955</v>
      </c>
      <c r="G78" s="562">
        <f>G93+G99+G104+G109+G87</f>
        <v>680471.6300000001</v>
      </c>
      <c r="H78" s="417">
        <f t="shared" si="6"/>
        <v>40.33727218568368</v>
      </c>
    </row>
    <row r="79" spans="1:8" s="38" customFormat="1" ht="12.75">
      <c r="A79" s="476"/>
      <c r="B79" s="556"/>
      <c r="C79" s="900"/>
      <c r="D79" s="477" t="s">
        <v>163</v>
      </c>
      <c r="E79" s="561">
        <f>E88+E94+E100</f>
        <v>309800</v>
      </c>
      <c r="F79" s="561">
        <f>F88+F94+F100</f>
        <v>336795</v>
      </c>
      <c r="G79" s="562">
        <f>G88+G94+G100</f>
        <v>175005.24</v>
      </c>
      <c r="H79" s="417">
        <f t="shared" si="6"/>
        <v>51.96194717855075</v>
      </c>
    </row>
    <row r="80" spans="1:8" s="38" customFormat="1" ht="12.75">
      <c r="A80" s="476"/>
      <c r="B80" s="556"/>
      <c r="C80" s="900"/>
      <c r="D80" s="477" t="s">
        <v>164</v>
      </c>
      <c r="E80" s="561">
        <f aca="true" t="shared" si="7" ref="E80:G81">E110</f>
        <v>1129054</v>
      </c>
      <c r="F80" s="561">
        <f t="shared" si="7"/>
        <v>1129054</v>
      </c>
      <c r="G80" s="563">
        <f t="shared" si="7"/>
        <v>414220.4</v>
      </c>
      <c r="H80" s="417">
        <f t="shared" si="6"/>
        <v>36.68738607719383</v>
      </c>
    </row>
    <row r="81" spans="1:8" s="41" customFormat="1" ht="12.75">
      <c r="A81" s="564"/>
      <c r="B81" s="565"/>
      <c r="C81" s="901"/>
      <c r="D81" s="566" t="s">
        <v>390</v>
      </c>
      <c r="E81" s="561">
        <f t="shared" si="7"/>
        <v>6579465</v>
      </c>
      <c r="F81" s="561">
        <f t="shared" si="7"/>
        <v>5920093</v>
      </c>
      <c r="G81" s="562">
        <f t="shared" si="7"/>
        <v>3495208.69</v>
      </c>
      <c r="H81" s="417">
        <f t="shared" si="6"/>
        <v>59.03975984836725</v>
      </c>
    </row>
    <row r="82" spans="1:8" s="38" customFormat="1" ht="12.75">
      <c r="A82" s="567"/>
      <c r="B82" s="553">
        <v>75011</v>
      </c>
      <c r="C82" s="499"/>
      <c r="D82" s="499" t="s">
        <v>13</v>
      </c>
      <c r="E82" s="568">
        <f>E83</f>
        <v>34480</v>
      </c>
      <c r="F82" s="568">
        <f>F83</f>
        <v>37394</v>
      </c>
      <c r="G82" s="569">
        <f>G83</f>
        <v>20132</v>
      </c>
      <c r="H82" s="570">
        <f aca="true" t="shared" si="8" ref="H82:H89">G82/F82*100</f>
        <v>53.83751403968551</v>
      </c>
    </row>
    <row r="83" spans="1:8" s="38" customFormat="1" ht="12.75">
      <c r="A83" s="497"/>
      <c r="B83" s="544"/>
      <c r="C83" s="499"/>
      <c r="D83" s="499" t="s">
        <v>196</v>
      </c>
      <c r="E83" s="571">
        <f>SUM(E84:E84)</f>
        <v>34480</v>
      </c>
      <c r="F83" s="571">
        <f>SUM(F84:F84)</f>
        <v>37394</v>
      </c>
      <c r="G83" s="337">
        <f>SUM(G84:G84)</f>
        <v>20132</v>
      </c>
      <c r="H83" s="180">
        <f t="shared" si="8"/>
        <v>53.83751403968551</v>
      </c>
    </row>
    <row r="84" spans="1:8" s="38" customFormat="1" ht="12.75">
      <c r="A84" s="525"/>
      <c r="B84" s="548"/>
      <c r="C84" s="527"/>
      <c r="D84" s="527" t="s">
        <v>161</v>
      </c>
      <c r="E84" s="572">
        <v>34480</v>
      </c>
      <c r="F84" s="572">
        <v>37394</v>
      </c>
      <c r="G84" s="421">
        <v>20132</v>
      </c>
      <c r="H84" s="496">
        <f t="shared" si="8"/>
        <v>53.83751403968551</v>
      </c>
    </row>
    <row r="85" spans="1:8" s="38" customFormat="1" ht="12.75">
      <c r="A85" s="497"/>
      <c r="B85" s="553">
        <v>75019</v>
      </c>
      <c r="C85" s="509"/>
      <c r="D85" s="499" t="s">
        <v>60</v>
      </c>
      <c r="E85" s="571">
        <f>E86</f>
        <v>325900</v>
      </c>
      <c r="F85" s="571">
        <f>F86</f>
        <v>325900</v>
      </c>
      <c r="G85" s="337">
        <f>G86</f>
        <v>142817.68</v>
      </c>
      <c r="H85" s="180">
        <f t="shared" si="8"/>
        <v>43.822546793494936</v>
      </c>
    </row>
    <row r="86" spans="1:8" s="38" customFormat="1" ht="12.75">
      <c r="A86" s="497"/>
      <c r="B86" s="544"/>
      <c r="C86" s="509"/>
      <c r="D86" s="499" t="s">
        <v>196</v>
      </c>
      <c r="E86" s="571">
        <f>SUM(E87:E88)</f>
        <v>325900</v>
      </c>
      <c r="F86" s="571">
        <f>SUM(F87:F88)</f>
        <v>325900</v>
      </c>
      <c r="G86" s="337">
        <f>SUM(G87:G88)</f>
        <v>142817.68</v>
      </c>
      <c r="H86" s="180">
        <f t="shared" si="8"/>
        <v>43.822546793494936</v>
      </c>
    </row>
    <row r="87" spans="1:8" s="38" customFormat="1" ht="12.75">
      <c r="A87" s="525"/>
      <c r="B87" s="548"/>
      <c r="C87" s="526"/>
      <c r="D87" s="527" t="s">
        <v>162</v>
      </c>
      <c r="E87" s="572">
        <v>31600</v>
      </c>
      <c r="F87" s="572">
        <v>31600</v>
      </c>
      <c r="G87" s="421">
        <v>4206.68</v>
      </c>
      <c r="H87" s="496">
        <f t="shared" si="8"/>
        <v>13.31227848101266</v>
      </c>
    </row>
    <row r="88" spans="1:8" s="38" customFormat="1" ht="12.75">
      <c r="A88" s="525"/>
      <c r="B88" s="548"/>
      <c r="C88" s="526"/>
      <c r="D88" s="527" t="s">
        <v>163</v>
      </c>
      <c r="E88" s="572">
        <v>294300</v>
      </c>
      <c r="F88" s="572">
        <v>294300</v>
      </c>
      <c r="G88" s="421">
        <v>138611</v>
      </c>
      <c r="H88" s="496">
        <f t="shared" si="8"/>
        <v>47.09853890587836</v>
      </c>
    </row>
    <row r="89" spans="1:8" s="38" customFormat="1" ht="12.75">
      <c r="A89" s="497"/>
      <c r="B89" s="553">
        <v>75020</v>
      </c>
      <c r="C89" s="499"/>
      <c r="D89" s="499" t="s">
        <v>14</v>
      </c>
      <c r="E89" s="571">
        <f>E90+E91</f>
        <v>7142655</v>
      </c>
      <c r="F89" s="571">
        <f>F90+F91</f>
        <v>7139611</v>
      </c>
      <c r="G89" s="337">
        <f>G90+G91</f>
        <v>3518128.2500000005</v>
      </c>
      <c r="H89" s="180">
        <f t="shared" si="8"/>
        <v>49.27618955710613</v>
      </c>
    </row>
    <row r="90" spans="1:8" s="38" customFormat="1" ht="12.75">
      <c r="A90" s="497"/>
      <c r="B90" s="544"/>
      <c r="C90" s="499"/>
      <c r="D90" s="573" t="s">
        <v>143</v>
      </c>
      <c r="E90" s="568">
        <f>E95</f>
        <v>25000</v>
      </c>
      <c r="F90" s="568">
        <f>F95</f>
        <v>25000</v>
      </c>
      <c r="G90" s="569">
        <v>0</v>
      </c>
      <c r="H90" s="570">
        <v>0</v>
      </c>
    </row>
    <row r="91" spans="1:8" s="38" customFormat="1" ht="12.75">
      <c r="A91" s="497"/>
      <c r="B91" s="544"/>
      <c r="C91" s="499"/>
      <c r="D91" s="499" t="s">
        <v>196</v>
      </c>
      <c r="E91" s="571">
        <f>SUM(E92:E94)</f>
        <v>7117655</v>
      </c>
      <c r="F91" s="571">
        <f>SUM(F92:F94)</f>
        <v>7114611</v>
      </c>
      <c r="G91" s="337">
        <f>SUM(G92:G94)</f>
        <v>3518128.2500000005</v>
      </c>
      <c r="H91" s="180">
        <f aca="true" t="shared" si="9" ref="H91:H111">G91/F91*100</f>
        <v>49.44934094077667</v>
      </c>
    </row>
    <row r="92" spans="1:8" s="38" customFormat="1" ht="12.75">
      <c r="A92" s="525"/>
      <c r="B92" s="548"/>
      <c r="C92" s="527"/>
      <c r="D92" s="527" t="s">
        <v>161</v>
      </c>
      <c r="E92" s="572">
        <v>5726004</v>
      </c>
      <c r="F92" s="572">
        <v>5711009</v>
      </c>
      <c r="G92" s="421">
        <v>2899265.33</v>
      </c>
      <c r="H92" s="496">
        <f t="shared" si="9"/>
        <v>50.766253914150724</v>
      </c>
    </row>
    <row r="93" spans="1:8" s="38" customFormat="1" ht="12.75">
      <c r="A93" s="525"/>
      <c r="B93" s="548"/>
      <c r="C93" s="527"/>
      <c r="D93" s="527" t="s">
        <v>162</v>
      </c>
      <c r="E93" s="572">
        <v>1385151</v>
      </c>
      <c r="F93" s="572">
        <v>1370107</v>
      </c>
      <c r="G93" s="421">
        <v>590868.68</v>
      </c>
      <c r="H93" s="496">
        <f t="shared" si="9"/>
        <v>43.125732515781614</v>
      </c>
    </row>
    <row r="94" spans="1:8" s="38" customFormat="1" ht="12.75">
      <c r="A94" s="525"/>
      <c r="B94" s="548"/>
      <c r="C94" s="527"/>
      <c r="D94" s="527" t="s">
        <v>163</v>
      </c>
      <c r="E94" s="572">
        <v>6500</v>
      </c>
      <c r="F94" s="572">
        <v>33495</v>
      </c>
      <c r="G94" s="421">
        <v>27994.24</v>
      </c>
      <c r="H94" s="496">
        <f t="shared" si="9"/>
        <v>83.57736975668011</v>
      </c>
    </row>
    <row r="95" spans="1:8" s="38" customFormat="1" ht="12.75">
      <c r="A95" s="525"/>
      <c r="B95" s="532"/>
      <c r="C95" s="527"/>
      <c r="D95" s="527" t="s">
        <v>141</v>
      </c>
      <c r="E95" s="503">
        <v>25000</v>
      </c>
      <c r="F95" s="503">
        <v>25000</v>
      </c>
      <c r="G95" s="421">
        <v>0</v>
      </c>
      <c r="H95" s="496">
        <f t="shared" si="9"/>
        <v>0</v>
      </c>
    </row>
    <row r="96" spans="1:8" s="41" customFormat="1" ht="12.75">
      <c r="A96" s="497"/>
      <c r="B96" s="553">
        <v>75045</v>
      </c>
      <c r="C96" s="499"/>
      <c r="D96" s="499" t="s">
        <v>158</v>
      </c>
      <c r="E96" s="500">
        <f>E97</f>
        <v>23000</v>
      </c>
      <c r="F96" s="500">
        <f>F97</f>
        <v>23000</v>
      </c>
      <c r="G96" s="337">
        <f>G97</f>
        <v>21900</v>
      </c>
      <c r="H96" s="180">
        <f t="shared" si="9"/>
        <v>95.21739130434783</v>
      </c>
    </row>
    <row r="97" spans="1:8" s="41" customFormat="1" ht="12.75">
      <c r="A97" s="497"/>
      <c r="B97" s="544"/>
      <c r="C97" s="499"/>
      <c r="D97" s="499" t="s">
        <v>196</v>
      </c>
      <c r="E97" s="500">
        <f>SUM(E98:E100)</f>
        <v>23000</v>
      </c>
      <c r="F97" s="500">
        <f>SUM(F98:F100)</f>
        <v>23000</v>
      </c>
      <c r="G97" s="337">
        <f>SUM(G98:G100)</f>
        <v>21900</v>
      </c>
      <c r="H97" s="180">
        <f t="shared" si="9"/>
        <v>95.21739130434783</v>
      </c>
    </row>
    <row r="98" spans="1:8" s="38" customFormat="1" ht="12.75">
      <c r="A98" s="525"/>
      <c r="B98" s="548"/>
      <c r="C98" s="527"/>
      <c r="D98" s="527" t="s">
        <v>161</v>
      </c>
      <c r="E98" s="503">
        <v>11440</v>
      </c>
      <c r="F98" s="503">
        <v>11271</v>
      </c>
      <c r="G98" s="421">
        <v>11271.2</v>
      </c>
      <c r="H98" s="496">
        <f t="shared" si="9"/>
        <v>100.0017744654423</v>
      </c>
    </row>
    <row r="99" spans="1:8" s="38" customFormat="1" ht="12.75">
      <c r="A99" s="525"/>
      <c r="B99" s="548"/>
      <c r="C99" s="527"/>
      <c r="D99" s="527" t="s">
        <v>162</v>
      </c>
      <c r="E99" s="503">
        <v>2560</v>
      </c>
      <c r="F99" s="503">
        <v>2729</v>
      </c>
      <c r="G99" s="421">
        <v>2228.8</v>
      </c>
      <c r="H99" s="496">
        <f t="shared" si="9"/>
        <v>81.67094173689998</v>
      </c>
    </row>
    <row r="100" spans="1:8" s="38" customFormat="1" ht="12.75">
      <c r="A100" s="525"/>
      <c r="B100" s="549"/>
      <c r="C100" s="527"/>
      <c r="D100" s="527" t="s">
        <v>163</v>
      </c>
      <c r="E100" s="503">
        <v>9000</v>
      </c>
      <c r="F100" s="503">
        <v>9000</v>
      </c>
      <c r="G100" s="421">
        <v>8400</v>
      </c>
      <c r="H100" s="496">
        <f t="shared" si="9"/>
        <v>93.33333333333333</v>
      </c>
    </row>
    <row r="101" spans="1:8" s="40" customFormat="1" ht="13.5">
      <c r="A101" s="497"/>
      <c r="B101" s="553">
        <v>75075</v>
      </c>
      <c r="C101" s="499"/>
      <c r="D101" s="499" t="s">
        <v>99</v>
      </c>
      <c r="E101" s="500">
        <f>E102</f>
        <v>221500</v>
      </c>
      <c r="F101" s="500">
        <f>F102</f>
        <v>248623</v>
      </c>
      <c r="G101" s="337">
        <f>G102</f>
        <v>64221.88</v>
      </c>
      <c r="H101" s="180">
        <f t="shared" si="9"/>
        <v>25.831029309436378</v>
      </c>
    </row>
    <row r="102" spans="1:8" s="40" customFormat="1" ht="13.5">
      <c r="A102" s="497"/>
      <c r="B102" s="544"/>
      <c r="C102" s="499"/>
      <c r="D102" s="499" t="s">
        <v>196</v>
      </c>
      <c r="E102" s="500">
        <f>SUM(E103:E104)</f>
        <v>221500</v>
      </c>
      <c r="F102" s="500">
        <f>SUM(F103:F104)</f>
        <v>248623</v>
      </c>
      <c r="G102" s="337">
        <f>G103+G104</f>
        <v>64221.88</v>
      </c>
      <c r="H102" s="180">
        <f t="shared" si="9"/>
        <v>25.831029309436378</v>
      </c>
    </row>
    <row r="103" spans="1:8" s="40" customFormat="1" ht="13.5">
      <c r="A103" s="497"/>
      <c r="B103" s="544"/>
      <c r="C103" s="499"/>
      <c r="D103" s="527" t="s">
        <v>161</v>
      </c>
      <c r="E103" s="503">
        <v>4000</v>
      </c>
      <c r="F103" s="503">
        <v>4000</v>
      </c>
      <c r="G103" s="421">
        <v>0</v>
      </c>
      <c r="H103" s="346">
        <f t="shared" si="9"/>
        <v>0</v>
      </c>
    </row>
    <row r="104" spans="1:8" s="38" customFormat="1" ht="12.75">
      <c r="A104" s="525"/>
      <c r="B104" s="548"/>
      <c r="C104" s="527"/>
      <c r="D104" s="527" t="s">
        <v>162</v>
      </c>
      <c r="E104" s="503">
        <v>217500</v>
      </c>
      <c r="F104" s="503">
        <v>244623</v>
      </c>
      <c r="G104" s="421">
        <v>64221.88</v>
      </c>
      <c r="H104" s="496">
        <f t="shared" si="9"/>
        <v>26.253410349803573</v>
      </c>
    </row>
    <row r="105" spans="1:8" s="38" customFormat="1" ht="12.75">
      <c r="A105" s="525"/>
      <c r="B105" s="553">
        <v>75095</v>
      </c>
      <c r="C105" s="553"/>
      <c r="D105" s="574" t="s">
        <v>115</v>
      </c>
      <c r="E105" s="554">
        <f>E106+E107</f>
        <v>8151258</v>
      </c>
      <c r="F105" s="575">
        <f>F106+F107</f>
        <v>7660224</v>
      </c>
      <c r="G105" s="576">
        <f>G106+G107</f>
        <v>4097730.93</v>
      </c>
      <c r="H105" s="180">
        <f t="shared" si="9"/>
        <v>53.49361754956513</v>
      </c>
    </row>
    <row r="106" spans="1:8" s="38" customFormat="1" ht="12.75">
      <c r="A106" s="525"/>
      <c r="B106" s="544"/>
      <c r="C106" s="553"/>
      <c r="D106" s="512" t="s">
        <v>143</v>
      </c>
      <c r="E106" s="577">
        <f>E120+E122+E125+E123+E127+E129+E137</f>
        <v>7022204</v>
      </c>
      <c r="F106" s="578">
        <f>F111+F126+F128+F130+F139</f>
        <v>6458393</v>
      </c>
      <c r="G106" s="579">
        <f>G111+G129+G139+G127+G125</f>
        <v>3644077.43</v>
      </c>
      <c r="H106" s="580">
        <f t="shared" si="9"/>
        <v>56.42390343851791</v>
      </c>
    </row>
    <row r="107" spans="1:8" s="38" customFormat="1" ht="12.75">
      <c r="A107" s="525"/>
      <c r="B107" s="544"/>
      <c r="C107" s="553"/>
      <c r="D107" s="499" t="s">
        <v>196</v>
      </c>
      <c r="E107" s="554">
        <f>E109+E110+E108</f>
        <v>1129054</v>
      </c>
      <c r="F107" s="575">
        <f>F108+F109+F110</f>
        <v>1201831</v>
      </c>
      <c r="G107" s="337">
        <f>G108+G109+G110</f>
        <v>453653.5</v>
      </c>
      <c r="H107" s="547">
        <f t="shared" si="9"/>
        <v>37.74686291167394</v>
      </c>
    </row>
    <row r="108" spans="1:8" s="38" customFormat="1" ht="12.75">
      <c r="A108" s="525"/>
      <c r="B108" s="544"/>
      <c r="C108" s="553"/>
      <c r="D108" s="527" t="s">
        <v>161</v>
      </c>
      <c r="E108" s="541">
        <v>0</v>
      </c>
      <c r="F108" s="542">
        <f>F113+F138</f>
        <v>34881</v>
      </c>
      <c r="G108" s="581">
        <f>G138+G113</f>
        <v>20487.51</v>
      </c>
      <c r="H108" s="496">
        <f t="shared" si="9"/>
        <v>58.73544336458243</v>
      </c>
    </row>
    <row r="109" spans="1:8" s="38" customFormat="1" ht="12.75">
      <c r="A109" s="525"/>
      <c r="B109" s="544"/>
      <c r="C109" s="553"/>
      <c r="D109" s="527" t="s">
        <v>162</v>
      </c>
      <c r="E109" s="541">
        <v>0</v>
      </c>
      <c r="F109" s="542">
        <f>F114</f>
        <v>37896</v>
      </c>
      <c r="G109" s="581">
        <f>G114</f>
        <v>18945.59</v>
      </c>
      <c r="H109" s="496">
        <f t="shared" si="9"/>
        <v>49.993640489761454</v>
      </c>
    </row>
    <row r="110" spans="1:8" s="38" customFormat="1" ht="12.75">
      <c r="A110" s="525"/>
      <c r="B110" s="544"/>
      <c r="C110" s="553"/>
      <c r="D110" s="493" t="s">
        <v>164</v>
      </c>
      <c r="E110" s="541">
        <f>E116+E118</f>
        <v>1129054</v>
      </c>
      <c r="F110" s="542">
        <f>F116+F118</f>
        <v>1129054</v>
      </c>
      <c r="G110" s="421">
        <f>G116+G118</f>
        <v>414220.4</v>
      </c>
      <c r="H110" s="496">
        <f t="shared" si="9"/>
        <v>36.68738607719383</v>
      </c>
    </row>
    <row r="111" spans="1:8" s="43" customFormat="1" ht="12.75">
      <c r="A111" s="517"/>
      <c r="B111" s="582"/>
      <c r="C111" s="583"/>
      <c r="D111" s="584" t="s">
        <v>390</v>
      </c>
      <c r="E111" s="585">
        <f>E120+E122+E124</f>
        <v>6579465</v>
      </c>
      <c r="F111" s="585">
        <f>F120+F122+F124</f>
        <v>5920093</v>
      </c>
      <c r="G111" s="585">
        <f>G120+G122+G124</f>
        <v>3495208.69</v>
      </c>
      <c r="H111" s="522">
        <f t="shared" si="9"/>
        <v>59.03975984836725</v>
      </c>
    </row>
    <row r="112" spans="1:8" s="44" customFormat="1" ht="12.75">
      <c r="A112" s="589"/>
      <c r="B112" s="582"/>
      <c r="C112" s="590"/>
      <c r="D112" s="591" t="s">
        <v>384</v>
      </c>
      <c r="E112" s="592">
        <f>E113+E114</f>
        <v>0</v>
      </c>
      <c r="F112" s="592">
        <f>F114+F113</f>
        <v>54664</v>
      </c>
      <c r="G112" s="593">
        <f>G113+G114</f>
        <v>27338.449999999997</v>
      </c>
      <c r="H112" s="594">
        <f>G112/F112*100</f>
        <v>50.01179935606614</v>
      </c>
    </row>
    <row r="113" spans="1:8" s="38" customFormat="1" ht="12.75">
      <c r="A113" s="525"/>
      <c r="B113" s="544"/>
      <c r="C113" s="509"/>
      <c r="D113" s="527" t="s">
        <v>161</v>
      </c>
      <c r="E113" s="503">
        <v>0</v>
      </c>
      <c r="F113" s="503">
        <f>34881-18113</f>
        <v>16768</v>
      </c>
      <c r="G113" s="421">
        <f>20487.51-12094.65</f>
        <v>8392.859999999999</v>
      </c>
      <c r="H113" s="496">
        <f>G113/F113*100</f>
        <v>50.05283874045801</v>
      </c>
    </row>
    <row r="114" spans="1:8" s="38" customFormat="1" ht="12.75">
      <c r="A114" s="525"/>
      <c r="B114" s="544"/>
      <c r="C114" s="509"/>
      <c r="D114" s="527" t="s">
        <v>162</v>
      </c>
      <c r="E114" s="503">
        <v>0</v>
      </c>
      <c r="F114" s="503">
        <v>37896</v>
      </c>
      <c r="G114" s="421">
        <v>18945.59</v>
      </c>
      <c r="H114" s="496">
        <f>G114/F114*100</f>
        <v>49.993640489761454</v>
      </c>
    </row>
    <row r="115" spans="1:8" s="44" customFormat="1" ht="12.75">
      <c r="A115" s="589"/>
      <c r="B115" s="582"/>
      <c r="C115" s="590"/>
      <c r="D115" s="598" t="s">
        <v>386</v>
      </c>
      <c r="E115" s="592">
        <f>E116</f>
        <v>656212</v>
      </c>
      <c r="F115" s="592">
        <f>F116</f>
        <v>656212</v>
      </c>
      <c r="G115" s="593">
        <f>G116</f>
        <v>229640.66</v>
      </c>
      <c r="H115" s="594">
        <f aca="true" t="shared" si="10" ref="H115:H130">G115/F115*100</f>
        <v>34.99488884689704</v>
      </c>
    </row>
    <row r="116" spans="1:8" s="38" customFormat="1" ht="12.75">
      <c r="A116" s="525"/>
      <c r="B116" s="544"/>
      <c r="C116" s="509"/>
      <c r="D116" s="599" t="s">
        <v>164</v>
      </c>
      <c r="E116" s="503">
        <v>656212</v>
      </c>
      <c r="F116" s="503">
        <v>656212</v>
      </c>
      <c r="G116" s="421">
        <v>229640.66</v>
      </c>
      <c r="H116" s="496">
        <f t="shared" si="10"/>
        <v>34.99488884689704</v>
      </c>
    </row>
    <row r="117" spans="1:8" s="44" customFormat="1" ht="12.75">
      <c r="A117" s="589"/>
      <c r="B117" s="582"/>
      <c r="C117" s="600"/>
      <c r="D117" s="591" t="s">
        <v>385</v>
      </c>
      <c r="E117" s="592">
        <f>E118</f>
        <v>472842</v>
      </c>
      <c r="F117" s="592">
        <f>F118</f>
        <v>472842</v>
      </c>
      <c r="G117" s="593">
        <f>G118</f>
        <v>184579.74</v>
      </c>
      <c r="H117" s="594">
        <f t="shared" si="10"/>
        <v>39.03624043549431</v>
      </c>
    </row>
    <row r="118" spans="1:8" s="38" customFormat="1" ht="12.75">
      <c r="A118" s="525"/>
      <c r="B118" s="544"/>
      <c r="C118" s="601"/>
      <c r="D118" s="599" t="s">
        <v>164</v>
      </c>
      <c r="E118" s="503">
        <v>472842</v>
      </c>
      <c r="F118" s="503">
        <v>472842</v>
      </c>
      <c r="G118" s="421">
        <v>184579.74</v>
      </c>
      <c r="H118" s="496">
        <f t="shared" si="10"/>
        <v>39.03624043549431</v>
      </c>
    </row>
    <row r="119" spans="1:8" s="44" customFormat="1" ht="12.75">
      <c r="A119" s="589"/>
      <c r="B119" s="582"/>
      <c r="C119" s="600"/>
      <c r="D119" s="598" t="s">
        <v>387</v>
      </c>
      <c r="E119" s="592">
        <f>E120</f>
        <v>3354562</v>
      </c>
      <c r="F119" s="592">
        <f>F120</f>
        <v>3354562</v>
      </c>
      <c r="G119" s="593">
        <f>G120</f>
        <v>1476369.76</v>
      </c>
      <c r="H119" s="594">
        <f t="shared" si="10"/>
        <v>44.01080558356053</v>
      </c>
    </row>
    <row r="120" spans="1:8" s="43" customFormat="1" ht="12.75">
      <c r="A120" s="517"/>
      <c r="B120" s="582"/>
      <c r="C120" s="602"/>
      <c r="D120" s="584" t="s">
        <v>390</v>
      </c>
      <c r="E120" s="603">
        <v>3354562</v>
      </c>
      <c r="F120" s="603">
        <v>3354562</v>
      </c>
      <c r="G120" s="604">
        <v>1476369.76</v>
      </c>
      <c r="H120" s="522">
        <f t="shared" si="10"/>
        <v>44.01080558356053</v>
      </c>
    </row>
    <row r="121" spans="1:8" s="44" customFormat="1" ht="12.75">
      <c r="A121" s="589"/>
      <c r="B121" s="582"/>
      <c r="C121" s="600"/>
      <c r="D121" s="598" t="s">
        <v>388</v>
      </c>
      <c r="E121" s="592">
        <f>E122</f>
        <v>2565531</v>
      </c>
      <c r="F121" s="592">
        <f>F122</f>
        <v>2565531</v>
      </c>
      <c r="G121" s="593">
        <f>G122</f>
        <v>2018838.93</v>
      </c>
      <c r="H121" s="594">
        <f t="shared" si="10"/>
        <v>78.69088036745609</v>
      </c>
    </row>
    <row r="122" spans="1:8" s="43" customFormat="1" ht="12.75">
      <c r="A122" s="517"/>
      <c r="B122" s="582"/>
      <c r="C122" s="602"/>
      <c r="D122" s="584" t="s">
        <v>390</v>
      </c>
      <c r="E122" s="603">
        <v>2565531</v>
      </c>
      <c r="F122" s="603">
        <v>2565531</v>
      </c>
      <c r="G122" s="604">
        <v>2018838.93</v>
      </c>
      <c r="H122" s="522">
        <f t="shared" si="10"/>
        <v>78.69088036745609</v>
      </c>
    </row>
    <row r="123" spans="1:8" s="44" customFormat="1" ht="12.75">
      <c r="A123" s="589"/>
      <c r="B123" s="582"/>
      <c r="C123" s="583"/>
      <c r="D123" s="605" t="s">
        <v>389</v>
      </c>
      <c r="E123" s="606">
        <f>E124</f>
        <v>659372</v>
      </c>
      <c r="F123" s="592">
        <f>F124</f>
        <v>0</v>
      </c>
      <c r="G123" s="593">
        <f>G124</f>
        <v>0</v>
      </c>
      <c r="H123" s="594">
        <v>0</v>
      </c>
    </row>
    <row r="124" spans="1:8" s="43" customFormat="1" ht="12.75">
      <c r="A124" s="517"/>
      <c r="B124" s="582"/>
      <c r="C124" s="607"/>
      <c r="D124" s="584" t="s">
        <v>390</v>
      </c>
      <c r="E124" s="585">
        <v>659372</v>
      </c>
      <c r="F124" s="603">
        <v>0</v>
      </c>
      <c r="G124" s="604">
        <v>0</v>
      </c>
      <c r="H124" s="522">
        <v>0</v>
      </c>
    </row>
    <row r="125" spans="1:8" s="38" customFormat="1" ht="12.75">
      <c r="A125" s="525"/>
      <c r="B125" s="544"/>
      <c r="C125" s="601"/>
      <c r="D125" s="608" t="s">
        <v>391</v>
      </c>
      <c r="E125" s="609">
        <f>E126</f>
        <v>133812</v>
      </c>
      <c r="F125" s="610">
        <f>F126</f>
        <v>133812</v>
      </c>
      <c r="G125" s="611">
        <f>G126</f>
        <v>0</v>
      </c>
      <c r="H125" s="546">
        <f t="shared" si="10"/>
        <v>0</v>
      </c>
    </row>
    <row r="126" spans="1:8" s="38" customFormat="1" ht="12.75">
      <c r="A126" s="525"/>
      <c r="B126" s="544"/>
      <c r="C126" s="539"/>
      <c r="D126" s="540" t="s">
        <v>141</v>
      </c>
      <c r="E126" s="503">
        <v>133812</v>
      </c>
      <c r="F126" s="503">
        <v>133812</v>
      </c>
      <c r="G126" s="421">
        <v>0</v>
      </c>
      <c r="H126" s="496">
        <f t="shared" si="10"/>
        <v>0</v>
      </c>
    </row>
    <row r="127" spans="1:8" s="38" customFormat="1" ht="12.75">
      <c r="A127" s="525"/>
      <c r="B127" s="544"/>
      <c r="C127" s="601"/>
      <c r="D127" s="608" t="s">
        <v>392</v>
      </c>
      <c r="E127" s="609">
        <f>E128</f>
        <v>108927</v>
      </c>
      <c r="F127" s="610">
        <f>F128</f>
        <v>108927</v>
      </c>
      <c r="G127" s="611">
        <f>G128</f>
        <v>0</v>
      </c>
      <c r="H127" s="546">
        <f t="shared" si="10"/>
        <v>0</v>
      </c>
    </row>
    <row r="128" spans="1:8" s="38" customFormat="1" ht="12.75">
      <c r="A128" s="525"/>
      <c r="B128" s="544"/>
      <c r="C128" s="539"/>
      <c r="D128" s="540" t="s">
        <v>141</v>
      </c>
      <c r="E128" s="503">
        <v>108927</v>
      </c>
      <c r="F128" s="503">
        <v>108927</v>
      </c>
      <c r="G128" s="421">
        <v>0</v>
      </c>
      <c r="H128" s="496">
        <f t="shared" si="10"/>
        <v>0</v>
      </c>
    </row>
    <row r="129" spans="1:8" s="38" customFormat="1" ht="12.75">
      <c r="A129" s="525"/>
      <c r="B129" s="544"/>
      <c r="C129" s="601"/>
      <c r="D129" s="608" t="s">
        <v>393</v>
      </c>
      <c r="E129" s="609">
        <f>E130</f>
        <v>120000</v>
      </c>
      <c r="F129" s="610">
        <f>F130</f>
        <v>119181</v>
      </c>
      <c r="G129" s="611">
        <f>G130</f>
        <v>119180.5</v>
      </c>
      <c r="H129" s="546">
        <f t="shared" si="10"/>
        <v>99.99958047004137</v>
      </c>
    </row>
    <row r="130" spans="1:8" s="38" customFormat="1" ht="12.75">
      <c r="A130" s="529"/>
      <c r="B130" s="532"/>
      <c r="C130" s="539"/>
      <c r="D130" s="540" t="s">
        <v>141</v>
      </c>
      <c r="E130" s="503">
        <v>120000</v>
      </c>
      <c r="F130" s="503">
        <v>119181</v>
      </c>
      <c r="G130" s="421">
        <v>119180.5</v>
      </c>
      <c r="H130" s="496">
        <f t="shared" si="10"/>
        <v>99.99958047004137</v>
      </c>
    </row>
    <row r="131" spans="1:8" s="38" customFormat="1" ht="12.75">
      <c r="A131" s="11"/>
      <c r="B131" s="11"/>
      <c r="C131" s="11"/>
      <c r="D131" s="11"/>
      <c r="E131" s="11"/>
      <c r="F131" s="11"/>
      <c r="G131" s="11"/>
      <c r="H131" s="12"/>
    </row>
    <row r="132" spans="1:8" s="38" customFormat="1" ht="12.75">
      <c r="A132" s="11"/>
      <c r="B132" s="11"/>
      <c r="C132" s="11"/>
      <c r="D132" s="881" t="s">
        <v>448</v>
      </c>
      <c r="E132" s="11"/>
      <c r="F132" s="11"/>
      <c r="G132" s="11"/>
      <c r="H132" s="12"/>
    </row>
    <row r="133" spans="1:8" s="38" customFormat="1" ht="12.75">
      <c r="A133" s="11"/>
      <c r="B133" s="11"/>
      <c r="C133" s="11"/>
      <c r="D133" s="11"/>
      <c r="E133" s="11"/>
      <c r="F133" s="11"/>
      <c r="G133" s="11"/>
      <c r="H133" s="12"/>
    </row>
    <row r="134" spans="1:8" s="38" customFormat="1" ht="12.75">
      <c r="A134" s="457" t="s">
        <v>0</v>
      </c>
      <c r="B134" s="458" t="s">
        <v>1</v>
      </c>
      <c r="C134" s="459" t="s">
        <v>2</v>
      </c>
      <c r="D134" s="460" t="s">
        <v>3</v>
      </c>
      <c r="E134" s="461" t="s">
        <v>122</v>
      </c>
      <c r="F134" s="460" t="s">
        <v>124</v>
      </c>
      <c r="G134" s="457" t="s">
        <v>126</v>
      </c>
      <c r="H134" s="462" t="s">
        <v>50</v>
      </c>
    </row>
    <row r="135" spans="1:8" s="38" customFormat="1" ht="12.75">
      <c r="A135" s="463"/>
      <c r="B135" s="464"/>
      <c r="C135" s="465"/>
      <c r="D135" s="466"/>
      <c r="E135" s="464" t="s">
        <v>123</v>
      </c>
      <c r="F135" s="466" t="s">
        <v>125</v>
      </c>
      <c r="G135" s="463" t="s">
        <v>345</v>
      </c>
      <c r="H135" s="464" t="s">
        <v>139</v>
      </c>
    </row>
    <row r="136" spans="1:8" s="38" customFormat="1" ht="12.75">
      <c r="A136" s="552">
        <v>1</v>
      </c>
      <c r="B136" s="552">
        <v>2</v>
      </c>
      <c r="C136" s="467">
        <v>3</v>
      </c>
      <c r="D136" s="463">
        <v>4</v>
      </c>
      <c r="E136" s="464">
        <v>5</v>
      </c>
      <c r="F136" s="464">
        <v>6</v>
      </c>
      <c r="G136" s="463">
        <v>7</v>
      </c>
      <c r="H136" s="468">
        <v>8</v>
      </c>
    </row>
    <row r="137" spans="1:8" s="38" customFormat="1" ht="12.75">
      <c r="A137" s="525"/>
      <c r="B137" s="544"/>
      <c r="C137" s="222"/>
      <c r="D137" s="608" t="s">
        <v>292</v>
      </c>
      <c r="E137" s="609">
        <f>E139</f>
        <v>80000</v>
      </c>
      <c r="F137" s="610">
        <f>F139+F138</f>
        <v>194493</v>
      </c>
      <c r="G137" s="612">
        <f>G139+G138</f>
        <v>41782.89</v>
      </c>
      <c r="H137" s="546">
        <f>G137/F137*100</f>
        <v>21.482978821859913</v>
      </c>
    </row>
    <row r="138" spans="1:8" s="38" customFormat="1" ht="12.75">
      <c r="A138" s="525"/>
      <c r="B138" s="544"/>
      <c r="C138" s="613"/>
      <c r="D138" s="527" t="s">
        <v>161</v>
      </c>
      <c r="E138" s="541">
        <v>0</v>
      </c>
      <c r="F138" s="542">
        <v>18113</v>
      </c>
      <c r="G138" s="543">
        <v>12094.65</v>
      </c>
      <c r="H138" s="496">
        <f>G138/F138*100</f>
        <v>66.7733119858665</v>
      </c>
    </row>
    <row r="139" spans="1:8" s="38" customFormat="1" ht="12.75">
      <c r="A139" s="529"/>
      <c r="B139" s="532"/>
      <c r="C139" s="613"/>
      <c r="D139" s="540" t="s">
        <v>141</v>
      </c>
      <c r="E139" s="503">
        <v>80000</v>
      </c>
      <c r="F139" s="503">
        <v>176380</v>
      </c>
      <c r="G139" s="421">
        <v>29688.24</v>
      </c>
      <c r="H139" s="496">
        <f>G139/F139*100</f>
        <v>16.831976414559474</v>
      </c>
    </row>
    <row r="140" spans="1:8" s="38" customFormat="1" ht="12.75">
      <c r="A140" s="470">
        <v>752</v>
      </c>
      <c r="B140" s="470"/>
      <c r="C140" s="614"/>
      <c r="D140" s="615" t="s">
        <v>335</v>
      </c>
      <c r="E140" s="616">
        <v>0</v>
      </c>
      <c r="F140" s="617">
        <f>F141</f>
        <v>30387</v>
      </c>
      <c r="G140" s="618">
        <f>G141</f>
        <v>0</v>
      </c>
      <c r="H140" s="619">
        <v>0</v>
      </c>
    </row>
    <row r="141" spans="1:8" s="38" customFormat="1" ht="12.75">
      <c r="A141" s="476"/>
      <c r="B141" s="476"/>
      <c r="C141" s="614"/>
      <c r="D141" s="477" t="s">
        <v>383</v>
      </c>
      <c r="E141" s="561">
        <v>0</v>
      </c>
      <c r="F141" s="561">
        <f>SUM(F142:F142)</f>
        <v>30387</v>
      </c>
      <c r="G141" s="620">
        <v>0</v>
      </c>
      <c r="H141" s="417">
        <v>0</v>
      </c>
    </row>
    <row r="142" spans="1:8" s="38" customFormat="1" ht="12.75">
      <c r="A142" s="476"/>
      <c r="B142" s="476"/>
      <c r="C142" s="614"/>
      <c r="D142" s="477" t="s">
        <v>162</v>
      </c>
      <c r="E142" s="621">
        <v>0</v>
      </c>
      <c r="F142" s="621">
        <f>F146</f>
        <v>30387</v>
      </c>
      <c r="G142" s="417">
        <v>0</v>
      </c>
      <c r="H142" s="417">
        <v>0</v>
      </c>
    </row>
    <row r="143" spans="1:8" s="38" customFormat="1" ht="12.75">
      <c r="A143" s="622"/>
      <c r="B143" s="623">
        <v>75295</v>
      </c>
      <c r="C143" s="485"/>
      <c r="D143" s="485" t="s">
        <v>115</v>
      </c>
      <c r="E143" s="624">
        <v>0</v>
      </c>
      <c r="F143" s="624">
        <f>F144</f>
        <v>30387</v>
      </c>
      <c r="G143" s="625">
        <v>0</v>
      </c>
      <c r="H143" s="434">
        <v>0</v>
      </c>
    </row>
    <row r="144" spans="1:8" s="38" customFormat="1" ht="12.75">
      <c r="A144" s="626"/>
      <c r="B144" s="627"/>
      <c r="C144" s="485"/>
      <c r="D144" s="519" t="s">
        <v>64</v>
      </c>
      <c r="E144" s="628">
        <v>0</v>
      </c>
      <c r="F144" s="628">
        <f>F145</f>
        <v>30387</v>
      </c>
      <c r="G144" s="629">
        <f>G145</f>
        <v>0</v>
      </c>
      <c r="H144" s="630">
        <v>0</v>
      </c>
    </row>
    <row r="145" spans="1:8" s="38" customFormat="1" ht="12.75">
      <c r="A145" s="626"/>
      <c r="B145" s="627"/>
      <c r="C145" s="485"/>
      <c r="D145" s="499" t="s">
        <v>196</v>
      </c>
      <c r="E145" s="624">
        <v>0</v>
      </c>
      <c r="F145" s="624">
        <f>SUM(F146:F146)</f>
        <v>30387</v>
      </c>
      <c r="G145" s="625">
        <f>SUM(G146:G146)</f>
        <v>0</v>
      </c>
      <c r="H145" s="434">
        <v>0</v>
      </c>
    </row>
    <row r="146" spans="1:8" s="38" customFormat="1" ht="12.75">
      <c r="A146" s="626"/>
      <c r="B146" s="627"/>
      <c r="C146" s="485"/>
      <c r="D146" s="527" t="s">
        <v>162</v>
      </c>
      <c r="E146" s="631">
        <v>0</v>
      </c>
      <c r="F146" s="631">
        <v>30387</v>
      </c>
      <c r="G146" s="632">
        <v>0</v>
      </c>
      <c r="H146" s="633">
        <v>0</v>
      </c>
    </row>
    <row r="147" spans="1:8" s="37" customFormat="1" ht="12.75">
      <c r="A147" s="470">
        <v>754</v>
      </c>
      <c r="B147" s="470"/>
      <c r="C147" s="470"/>
      <c r="D147" s="615" t="s">
        <v>62</v>
      </c>
      <c r="E147" s="616"/>
      <c r="F147" s="617"/>
      <c r="G147" s="618"/>
      <c r="H147" s="619"/>
    </row>
    <row r="148" spans="1:8" s="37" customFormat="1" ht="12.75">
      <c r="A148" s="476"/>
      <c r="B148" s="476"/>
      <c r="C148" s="476"/>
      <c r="D148" s="634" t="s">
        <v>63</v>
      </c>
      <c r="E148" s="635">
        <f>E149</f>
        <v>4127800</v>
      </c>
      <c r="F148" s="635">
        <f>F149</f>
        <v>4559257</v>
      </c>
      <c r="G148" s="636">
        <f>G149</f>
        <v>2620314.21</v>
      </c>
      <c r="H148" s="560">
        <f aca="true" t="shared" si="11" ref="H148:H160">G148/F148*100</f>
        <v>57.47239539249487</v>
      </c>
    </row>
    <row r="149" spans="1:8" s="37" customFormat="1" ht="12.75">
      <c r="A149" s="476"/>
      <c r="B149" s="476"/>
      <c r="C149" s="476"/>
      <c r="D149" s="477" t="s">
        <v>398</v>
      </c>
      <c r="E149" s="561">
        <f>SUM(E150:E152)</f>
        <v>4127800</v>
      </c>
      <c r="F149" s="561">
        <f>SUM(F150:F152)</f>
        <v>4559257</v>
      </c>
      <c r="G149" s="562">
        <f>SUM(G150:G152)</f>
        <v>2620314.21</v>
      </c>
      <c r="H149" s="417">
        <f t="shared" si="11"/>
        <v>57.47239539249487</v>
      </c>
    </row>
    <row r="150" spans="1:8" s="37" customFormat="1" ht="12.75">
      <c r="A150" s="476"/>
      <c r="B150" s="476"/>
      <c r="C150" s="476"/>
      <c r="D150" s="477" t="s">
        <v>161</v>
      </c>
      <c r="E150" s="561">
        <f>E156</f>
        <v>3687691</v>
      </c>
      <c r="F150" s="561">
        <f>F156</f>
        <v>4071627</v>
      </c>
      <c r="G150" s="562">
        <f>G156</f>
        <v>2320131.72</v>
      </c>
      <c r="H150" s="417">
        <f t="shared" si="11"/>
        <v>56.98291420112894</v>
      </c>
    </row>
    <row r="151" spans="1:8" s="37" customFormat="1" ht="12.75">
      <c r="A151" s="476"/>
      <c r="B151" s="476"/>
      <c r="C151" s="476"/>
      <c r="D151" s="477" t="s">
        <v>162</v>
      </c>
      <c r="E151" s="561">
        <f>E157+E161</f>
        <v>259609</v>
      </c>
      <c r="F151" s="561">
        <f>F157+F161</f>
        <v>324130</v>
      </c>
      <c r="G151" s="562">
        <f>G157+G161</f>
        <v>199076.23</v>
      </c>
      <c r="H151" s="417">
        <f t="shared" si="11"/>
        <v>61.418637583685566</v>
      </c>
    </row>
    <row r="152" spans="1:8" s="37" customFormat="1" ht="12.75">
      <c r="A152" s="476"/>
      <c r="B152" s="476"/>
      <c r="C152" s="476"/>
      <c r="D152" s="477" t="s">
        <v>163</v>
      </c>
      <c r="E152" s="561">
        <f>E158</f>
        <v>180500</v>
      </c>
      <c r="F152" s="561">
        <f>F158</f>
        <v>163500</v>
      </c>
      <c r="G152" s="620">
        <f>G158</f>
        <v>101106.26</v>
      </c>
      <c r="H152" s="417">
        <f t="shared" si="11"/>
        <v>61.83869113149847</v>
      </c>
    </row>
    <row r="153" spans="1:8" s="40" customFormat="1" ht="13.5">
      <c r="A153" s="567"/>
      <c r="B153" s="553">
        <v>75411</v>
      </c>
      <c r="C153" s="536"/>
      <c r="D153" s="499" t="s">
        <v>83</v>
      </c>
      <c r="E153" s="500">
        <f>SUM(E156:E158)</f>
        <v>4114000</v>
      </c>
      <c r="F153" s="500">
        <f>F154</f>
        <v>4495457</v>
      </c>
      <c r="G153" s="637">
        <f>G154</f>
        <v>2570246.55</v>
      </c>
      <c r="H153" s="180">
        <f t="shared" si="11"/>
        <v>57.17431064294464</v>
      </c>
    </row>
    <row r="154" spans="1:8" s="42" customFormat="1" ht="12.75">
      <c r="A154" s="517"/>
      <c r="B154" s="545"/>
      <c r="C154" s="518"/>
      <c r="D154" s="519" t="s">
        <v>64</v>
      </c>
      <c r="E154" s="520">
        <f>E155</f>
        <v>4114000</v>
      </c>
      <c r="F154" s="520">
        <f>F155</f>
        <v>4495457</v>
      </c>
      <c r="G154" s="612">
        <f>G155</f>
        <v>2570246.55</v>
      </c>
      <c r="H154" s="630">
        <f t="shared" si="11"/>
        <v>57.17431064294464</v>
      </c>
    </row>
    <row r="155" spans="1:8" s="42" customFormat="1" ht="12.75">
      <c r="A155" s="517"/>
      <c r="B155" s="545"/>
      <c r="C155" s="518"/>
      <c r="D155" s="499" t="s">
        <v>196</v>
      </c>
      <c r="E155" s="500">
        <f>SUM(E156:E158)</f>
        <v>4114000</v>
      </c>
      <c r="F155" s="500">
        <f>SUM(F156:F158)</f>
        <v>4495457</v>
      </c>
      <c r="G155" s="637">
        <f>SUM(G156:G158)</f>
        <v>2570246.55</v>
      </c>
      <c r="H155" s="434">
        <f t="shared" si="11"/>
        <v>57.17431064294464</v>
      </c>
    </row>
    <row r="156" spans="1:8" s="38" customFormat="1" ht="12.75">
      <c r="A156" s="525"/>
      <c r="B156" s="548"/>
      <c r="C156" s="526"/>
      <c r="D156" s="527" t="s">
        <v>161</v>
      </c>
      <c r="E156" s="503">
        <v>3687691</v>
      </c>
      <c r="F156" s="503">
        <v>4071627</v>
      </c>
      <c r="G156" s="638">
        <v>2320131.72</v>
      </c>
      <c r="H156" s="633">
        <f t="shared" si="11"/>
        <v>56.98291420112894</v>
      </c>
    </row>
    <row r="157" spans="1:8" s="38" customFormat="1" ht="12.75">
      <c r="A157" s="525"/>
      <c r="B157" s="548"/>
      <c r="C157" s="526"/>
      <c r="D157" s="527" t="s">
        <v>162</v>
      </c>
      <c r="E157" s="503">
        <v>245809</v>
      </c>
      <c r="F157" s="503">
        <v>260330</v>
      </c>
      <c r="G157" s="638">
        <v>149008.57</v>
      </c>
      <c r="H157" s="633">
        <f t="shared" si="11"/>
        <v>57.238339799485274</v>
      </c>
    </row>
    <row r="158" spans="1:8" s="38" customFormat="1" ht="12.75">
      <c r="A158" s="525"/>
      <c r="B158" s="548"/>
      <c r="C158" s="526"/>
      <c r="D158" s="527" t="s">
        <v>163</v>
      </c>
      <c r="E158" s="503">
        <v>180500</v>
      </c>
      <c r="F158" s="503">
        <v>163500</v>
      </c>
      <c r="G158" s="638">
        <v>101106.26</v>
      </c>
      <c r="H158" s="633">
        <f t="shared" si="11"/>
        <v>61.83869113149847</v>
      </c>
    </row>
    <row r="159" spans="1:8" s="40" customFormat="1" ht="13.5">
      <c r="A159" s="497"/>
      <c r="B159" s="553">
        <v>75421</v>
      </c>
      <c r="C159" s="509"/>
      <c r="D159" s="499" t="s">
        <v>120</v>
      </c>
      <c r="E159" s="500">
        <f>E160</f>
        <v>13800</v>
      </c>
      <c r="F159" s="500">
        <f>F160</f>
        <v>63800</v>
      </c>
      <c r="G159" s="637">
        <f>G160</f>
        <v>50067.66</v>
      </c>
      <c r="H159" s="639">
        <f t="shared" si="11"/>
        <v>78.47595611285267</v>
      </c>
    </row>
    <row r="160" spans="1:8" s="40" customFormat="1" ht="13.5">
      <c r="A160" s="497"/>
      <c r="B160" s="544"/>
      <c r="C160" s="509"/>
      <c r="D160" s="499" t="s">
        <v>196</v>
      </c>
      <c r="E160" s="500">
        <f>SUM(E161:E161)</f>
        <v>13800</v>
      </c>
      <c r="F160" s="500">
        <f>SUM(F161:F161)</f>
        <v>63800</v>
      </c>
      <c r="G160" s="637">
        <f>SUM(G161:G161)</f>
        <v>50067.66</v>
      </c>
      <c r="H160" s="180">
        <f t="shared" si="11"/>
        <v>78.47595611285267</v>
      </c>
    </row>
    <row r="161" spans="1:8" s="38" customFormat="1" ht="12.75">
      <c r="A161" s="525"/>
      <c r="B161" s="548"/>
      <c r="C161" s="526"/>
      <c r="D161" s="527" t="s">
        <v>162</v>
      </c>
      <c r="E161" s="503">
        <v>13800</v>
      </c>
      <c r="F161" s="503">
        <v>63800</v>
      </c>
      <c r="G161" s="638">
        <v>50067.66</v>
      </c>
      <c r="H161" s="496">
        <f aca="true" t="shared" si="12" ref="H161:H171">G161/F161*100</f>
        <v>78.47595611285267</v>
      </c>
    </row>
    <row r="162" spans="1:8" s="38" customFormat="1" ht="12.75">
      <c r="A162" s="614">
        <v>755</v>
      </c>
      <c r="B162" s="614"/>
      <c r="C162" s="614"/>
      <c r="D162" s="614" t="s">
        <v>270</v>
      </c>
      <c r="E162" s="472">
        <f aca="true" t="shared" si="13" ref="E162:G163">E163</f>
        <v>132000</v>
      </c>
      <c r="F162" s="472">
        <f t="shared" si="13"/>
        <v>132000</v>
      </c>
      <c r="G162" s="640">
        <f t="shared" si="13"/>
        <v>53300.259999999995</v>
      </c>
      <c r="H162" s="474">
        <f t="shared" si="12"/>
        <v>40.37898484848485</v>
      </c>
    </row>
    <row r="163" spans="1:8" s="38" customFormat="1" ht="12.75">
      <c r="A163" s="626"/>
      <c r="B163" s="627">
        <v>75515</v>
      </c>
      <c r="C163" s="627"/>
      <c r="D163" s="641" t="s">
        <v>269</v>
      </c>
      <c r="E163" s="500">
        <f t="shared" si="13"/>
        <v>132000</v>
      </c>
      <c r="F163" s="500">
        <f t="shared" si="13"/>
        <v>132000</v>
      </c>
      <c r="G163" s="642">
        <f t="shared" si="13"/>
        <v>53300.259999999995</v>
      </c>
      <c r="H163" s="547">
        <f t="shared" si="12"/>
        <v>40.37898484848485</v>
      </c>
    </row>
    <row r="164" spans="1:8" s="38" customFormat="1" ht="12.75">
      <c r="A164" s="511"/>
      <c r="B164" s="544"/>
      <c r="C164" s="509"/>
      <c r="D164" s="499" t="s">
        <v>196</v>
      </c>
      <c r="E164" s="500">
        <f>E165+E166</f>
        <v>132000</v>
      </c>
      <c r="F164" s="500">
        <f>F165+F166</f>
        <v>132000</v>
      </c>
      <c r="G164" s="642">
        <f>G165+G166</f>
        <v>53300.259999999995</v>
      </c>
      <c r="H164" s="547">
        <f t="shared" si="12"/>
        <v>40.37898484848485</v>
      </c>
    </row>
    <row r="165" spans="1:8" s="38" customFormat="1" ht="12.75">
      <c r="A165" s="525"/>
      <c r="B165" s="548"/>
      <c r="C165" s="526"/>
      <c r="D165" s="527" t="s">
        <v>162</v>
      </c>
      <c r="E165" s="503">
        <v>71940</v>
      </c>
      <c r="F165" s="503">
        <v>71940</v>
      </c>
      <c r="G165" s="581">
        <f>1980+26295.26</f>
        <v>28275.26</v>
      </c>
      <c r="H165" s="496">
        <f t="shared" si="12"/>
        <v>39.30394773422296</v>
      </c>
    </row>
    <row r="166" spans="1:8" s="38" customFormat="1" ht="12" customHeight="1">
      <c r="A166" s="510"/>
      <c r="B166" s="511"/>
      <c r="C166" s="509"/>
      <c r="D166" s="527" t="s">
        <v>167</v>
      </c>
      <c r="E166" s="503">
        <v>60060</v>
      </c>
      <c r="F166" s="503">
        <v>60060</v>
      </c>
      <c r="G166" s="581">
        <v>25025</v>
      </c>
      <c r="H166" s="633">
        <f t="shared" si="12"/>
        <v>41.66666666666667</v>
      </c>
    </row>
    <row r="167" spans="1:8" s="45" customFormat="1" ht="12.75">
      <c r="A167" s="614">
        <v>757</v>
      </c>
      <c r="B167" s="614"/>
      <c r="C167" s="614"/>
      <c r="D167" s="614" t="s">
        <v>65</v>
      </c>
      <c r="E167" s="472">
        <f aca="true" t="shared" si="14" ref="E167:G168">E168</f>
        <v>355000</v>
      </c>
      <c r="F167" s="472">
        <f t="shared" si="14"/>
        <v>355000</v>
      </c>
      <c r="G167" s="640">
        <f t="shared" si="14"/>
        <v>83021.5</v>
      </c>
      <c r="H167" s="296">
        <f t="shared" si="12"/>
        <v>23.386338028169014</v>
      </c>
    </row>
    <row r="168" spans="1:8" s="40" customFormat="1" ht="13.5">
      <c r="A168" s="567"/>
      <c r="B168" s="553">
        <v>75702</v>
      </c>
      <c r="C168" s="499"/>
      <c r="D168" s="499" t="s">
        <v>66</v>
      </c>
      <c r="E168" s="500">
        <f t="shared" si="14"/>
        <v>355000</v>
      </c>
      <c r="F168" s="500">
        <f t="shared" si="14"/>
        <v>355000</v>
      </c>
      <c r="G168" s="637">
        <f t="shared" si="14"/>
        <v>83021.5</v>
      </c>
      <c r="H168" s="180">
        <f t="shared" si="12"/>
        <v>23.386338028169014</v>
      </c>
    </row>
    <row r="169" spans="1:8" s="38" customFormat="1" ht="12.75">
      <c r="A169" s="529"/>
      <c r="B169" s="549"/>
      <c r="C169" s="527"/>
      <c r="D169" s="527" t="s">
        <v>166</v>
      </c>
      <c r="E169" s="503">
        <v>355000</v>
      </c>
      <c r="F169" s="503">
        <v>355000</v>
      </c>
      <c r="G169" s="638">
        <v>83021.5</v>
      </c>
      <c r="H169" s="496">
        <f t="shared" si="12"/>
        <v>23.386338028169014</v>
      </c>
    </row>
    <row r="170" spans="1:8" s="45" customFormat="1" ht="12.75">
      <c r="A170" s="614">
        <v>758</v>
      </c>
      <c r="B170" s="644"/>
      <c r="C170" s="614"/>
      <c r="D170" s="614" t="s">
        <v>27</v>
      </c>
      <c r="E170" s="472">
        <f>E171</f>
        <v>377500</v>
      </c>
      <c r="F170" s="472">
        <f>F171</f>
        <v>237486</v>
      </c>
      <c r="G170" s="640">
        <v>0</v>
      </c>
      <c r="H170" s="296">
        <f t="shared" si="12"/>
        <v>0</v>
      </c>
    </row>
    <row r="171" spans="1:8" s="40" customFormat="1" ht="13.5">
      <c r="A171" s="567"/>
      <c r="B171" s="502">
        <v>75818</v>
      </c>
      <c r="C171" s="499"/>
      <c r="D171" s="499" t="s">
        <v>67</v>
      </c>
      <c r="E171" s="500">
        <f>E172+E173</f>
        <v>377500</v>
      </c>
      <c r="F171" s="500">
        <f>F172+F173</f>
        <v>237486</v>
      </c>
      <c r="G171" s="637">
        <v>0</v>
      </c>
      <c r="H171" s="180">
        <f t="shared" si="12"/>
        <v>0</v>
      </c>
    </row>
    <row r="172" spans="1:8" s="38" customFormat="1" ht="12.75">
      <c r="A172" s="525"/>
      <c r="B172" s="525"/>
      <c r="C172" s="527">
        <v>4810</v>
      </c>
      <c r="D172" s="527" t="s">
        <v>68</v>
      </c>
      <c r="E172" s="503">
        <v>250200</v>
      </c>
      <c r="F172" s="503">
        <f>237486-F173</f>
        <v>160186</v>
      </c>
      <c r="G172" s="638">
        <v>0</v>
      </c>
      <c r="H172" s="496">
        <v>0</v>
      </c>
    </row>
    <row r="173" spans="1:8" s="38" customFormat="1" ht="12.75">
      <c r="A173" s="528"/>
      <c r="B173" s="529"/>
      <c r="C173" s="645"/>
      <c r="D173" s="527" t="s">
        <v>144</v>
      </c>
      <c r="E173" s="503">
        <v>127300</v>
      </c>
      <c r="F173" s="503">
        <f>E173-50000</f>
        <v>77300</v>
      </c>
      <c r="G173" s="638">
        <v>0</v>
      </c>
      <c r="H173" s="496">
        <v>0</v>
      </c>
    </row>
    <row r="174" spans="1:8" s="38" customFormat="1" ht="12.75">
      <c r="A174" s="506">
        <v>801</v>
      </c>
      <c r="B174" s="506"/>
      <c r="C174" s="470"/>
      <c r="D174" s="471" t="s">
        <v>30</v>
      </c>
      <c r="E174" s="472">
        <f>E175</f>
        <v>19652101</v>
      </c>
      <c r="F174" s="472">
        <f>F175</f>
        <v>19856791</v>
      </c>
      <c r="G174" s="530">
        <f>G175</f>
        <v>10584229.729999999</v>
      </c>
      <c r="H174" s="296">
        <f>G174/F174*100</f>
        <v>53.30282083343677</v>
      </c>
    </row>
    <row r="175" spans="1:8" s="38" customFormat="1" ht="12.75">
      <c r="A175" s="507"/>
      <c r="B175" s="507"/>
      <c r="C175" s="476"/>
      <c r="D175" s="477" t="s">
        <v>196</v>
      </c>
      <c r="E175" s="646">
        <f>E176+E177+E178+E179+E180</f>
        <v>19652101</v>
      </c>
      <c r="F175" s="646">
        <f>F176+F177+F178+F179+F180</f>
        <v>19856791</v>
      </c>
      <c r="G175" s="647">
        <f>G176+G177+G178+G179+G180</f>
        <v>10584229.729999999</v>
      </c>
      <c r="H175" s="417">
        <f aca="true" t="shared" si="15" ref="H175:H188">G175/F175*100</f>
        <v>53.30282083343677</v>
      </c>
    </row>
    <row r="176" spans="1:8" s="38" customFormat="1" ht="12.75">
      <c r="A176" s="507"/>
      <c r="B176" s="507"/>
      <c r="C176" s="476"/>
      <c r="D176" s="477" t="s">
        <v>161</v>
      </c>
      <c r="E176" s="646">
        <f>E183+E206+E211+E229+E250+E278+E298+E304+E314+E343</f>
        <v>16267227</v>
      </c>
      <c r="F176" s="646">
        <f>F183+F206+F211+F229+F250+F278+F298+F304+F314+F343</f>
        <v>16083485</v>
      </c>
      <c r="G176" s="647">
        <f>G183+G206+G211+G229+G250+G278+G298+G304+G314+G343</f>
        <v>8662779.69</v>
      </c>
      <c r="H176" s="417">
        <f t="shared" si="15"/>
        <v>53.861334716947226</v>
      </c>
    </row>
    <row r="177" spans="1:8" s="38" customFormat="1" ht="12.75">
      <c r="A177" s="507"/>
      <c r="B177" s="507"/>
      <c r="C177" s="476"/>
      <c r="D177" s="477" t="s">
        <v>162</v>
      </c>
      <c r="E177" s="646">
        <f>E184+E207+E212+E230+E251+E279+E283+E299+E305+E315+E344</f>
        <v>2041353</v>
      </c>
      <c r="F177" s="646">
        <f>F184+F207+F212+F230+F251+F279+F283+F299+F305+F315+F344</f>
        <v>2178770</v>
      </c>
      <c r="G177" s="647">
        <f>G184+G207+G212+G230+G251+G279+G283+G299+G305+G315+G344</f>
        <v>1198074.1900000002</v>
      </c>
      <c r="H177" s="417">
        <f t="shared" si="15"/>
        <v>54.98855730526858</v>
      </c>
    </row>
    <row r="178" spans="1:8" s="38" customFormat="1" ht="12.75">
      <c r="A178" s="507"/>
      <c r="B178" s="507"/>
      <c r="C178" s="476"/>
      <c r="D178" s="477" t="s">
        <v>163</v>
      </c>
      <c r="E178" s="646">
        <f>E185+E213+E231+E252+E280+E300+E306+E316+E208</f>
        <v>143487</v>
      </c>
      <c r="F178" s="646">
        <f>F185+F213+F231+F252+F280+F300+F306+F316+F208</f>
        <v>143487</v>
      </c>
      <c r="G178" s="647">
        <f>G185+G213+G231+G252+G280+G300+G306+G316+G208</f>
        <v>55112.54</v>
      </c>
      <c r="H178" s="417">
        <f t="shared" si="15"/>
        <v>38.40943081951675</v>
      </c>
    </row>
    <row r="179" spans="1:8" s="882" customFormat="1" ht="12.75">
      <c r="A179" s="648"/>
      <c r="B179" s="648"/>
      <c r="C179" s="564"/>
      <c r="D179" s="477" t="s">
        <v>164</v>
      </c>
      <c r="E179" s="646">
        <f>E345</f>
        <v>0</v>
      </c>
      <c r="F179" s="646">
        <f>F345</f>
        <v>80000</v>
      </c>
      <c r="G179" s="647">
        <f>G345</f>
        <v>8600</v>
      </c>
      <c r="H179" s="417"/>
    </row>
    <row r="180" spans="1:8" s="38" customFormat="1" ht="12.75">
      <c r="A180" s="507"/>
      <c r="B180" s="507"/>
      <c r="C180" s="482"/>
      <c r="D180" s="477" t="s">
        <v>167</v>
      </c>
      <c r="E180" s="646">
        <f>E186+E226+E247+E274+E346</f>
        <v>1200034</v>
      </c>
      <c r="F180" s="646">
        <f>F186+F226+F247+F274+F346</f>
        <v>1371049</v>
      </c>
      <c r="G180" s="647">
        <f>G186+G226+G247+G274+G346</f>
        <v>659663.31</v>
      </c>
      <c r="H180" s="417">
        <f t="shared" si="15"/>
        <v>48.11376617465897</v>
      </c>
    </row>
    <row r="181" spans="1:8" s="38" customFormat="1" ht="12.75">
      <c r="A181" s="567"/>
      <c r="B181" s="502">
        <v>80102</v>
      </c>
      <c r="C181" s="532"/>
      <c r="D181" s="499" t="s">
        <v>69</v>
      </c>
      <c r="E181" s="500">
        <f>E188+E194</f>
        <v>2926475</v>
      </c>
      <c r="F181" s="500">
        <f>F182</f>
        <v>2885891</v>
      </c>
      <c r="G181" s="637">
        <f>G182</f>
        <v>1608743.0099999998</v>
      </c>
      <c r="H181" s="180">
        <f t="shared" si="15"/>
        <v>55.74510645065942</v>
      </c>
    </row>
    <row r="182" spans="1:8" s="38" customFormat="1" ht="12" customHeight="1">
      <c r="A182" s="497"/>
      <c r="B182" s="511"/>
      <c r="C182" s="509"/>
      <c r="D182" s="499" t="s">
        <v>196</v>
      </c>
      <c r="E182" s="500">
        <f>SUM(E183:E186)</f>
        <v>2926475</v>
      </c>
      <c r="F182" s="500">
        <f>SUM(F183:F186)</f>
        <v>2885891</v>
      </c>
      <c r="G182" s="637">
        <f>SUM(G183:G186)</f>
        <v>1608743.0099999998</v>
      </c>
      <c r="H182" s="434">
        <f>G182/F182*100</f>
        <v>55.74510645065942</v>
      </c>
    </row>
    <row r="183" spans="1:8" s="38" customFormat="1" ht="12" customHeight="1">
      <c r="A183" s="497"/>
      <c r="B183" s="511"/>
      <c r="C183" s="509"/>
      <c r="D183" s="527" t="s">
        <v>161</v>
      </c>
      <c r="E183" s="503">
        <f aca="true" t="shared" si="16" ref="E183:G185">E191</f>
        <v>2189717</v>
      </c>
      <c r="F183" s="503">
        <f t="shared" si="16"/>
        <v>2133901</v>
      </c>
      <c r="G183" s="638">
        <f t="shared" si="16"/>
        <v>1136156.9</v>
      </c>
      <c r="H183" s="633">
        <f>G183/F183*100</f>
        <v>53.24318700820703</v>
      </c>
    </row>
    <row r="184" spans="1:8" s="38" customFormat="1" ht="12" customHeight="1">
      <c r="A184" s="497"/>
      <c r="B184" s="511"/>
      <c r="C184" s="509"/>
      <c r="D184" s="527" t="s">
        <v>162</v>
      </c>
      <c r="E184" s="503">
        <f t="shared" si="16"/>
        <v>132455</v>
      </c>
      <c r="F184" s="503">
        <f t="shared" si="16"/>
        <v>132455</v>
      </c>
      <c r="G184" s="638">
        <f t="shared" si="16"/>
        <v>113568.71</v>
      </c>
      <c r="H184" s="633">
        <f>G184/F184*100</f>
        <v>85.74135366728324</v>
      </c>
    </row>
    <row r="185" spans="1:8" s="38" customFormat="1" ht="12" customHeight="1">
      <c r="A185" s="497"/>
      <c r="B185" s="511"/>
      <c r="C185" s="509"/>
      <c r="D185" s="527" t="s">
        <v>163</v>
      </c>
      <c r="E185" s="503">
        <f t="shared" si="16"/>
        <v>82392</v>
      </c>
      <c r="F185" s="503">
        <f t="shared" si="16"/>
        <v>82392</v>
      </c>
      <c r="G185" s="638">
        <f t="shared" si="16"/>
        <v>37437.4</v>
      </c>
      <c r="H185" s="633">
        <f>G185/F185*100</f>
        <v>45.43814933488689</v>
      </c>
    </row>
    <row r="186" spans="1:8" s="38" customFormat="1" ht="12" customHeight="1">
      <c r="A186" s="497"/>
      <c r="B186" s="511"/>
      <c r="C186" s="509"/>
      <c r="D186" s="527" t="s">
        <v>167</v>
      </c>
      <c r="E186" s="503">
        <f>E195</f>
        <v>521911</v>
      </c>
      <c r="F186" s="503">
        <f>F195</f>
        <v>537143</v>
      </c>
      <c r="G186" s="638">
        <f>G195</f>
        <v>321580</v>
      </c>
      <c r="H186" s="633">
        <f>G186/F186*100</f>
        <v>59.86860109877631</v>
      </c>
    </row>
    <row r="187" spans="1:8" s="38" customFormat="1" ht="12" customHeight="1">
      <c r="A187" s="497"/>
      <c r="B187" s="511"/>
      <c r="C187" s="509"/>
      <c r="D187" s="527" t="s">
        <v>200</v>
      </c>
      <c r="E187" s="500"/>
      <c r="F187" s="500"/>
      <c r="G187" s="637"/>
      <c r="H187" s="434"/>
    </row>
    <row r="188" spans="1:8" s="38" customFormat="1" ht="12" customHeight="1">
      <c r="A188" s="517"/>
      <c r="B188" s="517"/>
      <c r="C188" s="518"/>
      <c r="D188" s="519" t="s">
        <v>236</v>
      </c>
      <c r="E188" s="520">
        <f>E190</f>
        <v>2404564</v>
      </c>
      <c r="F188" s="520">
        <f>F190</f>
        <v>2348748</v>
      </c>
      <c r="G188" s="649">
        <f>G190</f>
        <v>1287163.0099999998</v>
      </c>
      <c r="H188" s="630">
        <f t="shared" si="15"/>
        <v>54.802090730891514</v>
      </c>
    </row>
    <row r="189" spans="1:8" s="38" customFormat="1" ht="12" customHeight="1">
      <c r="A189" s="517"/>
      <c r="B189" s="517"/>
      <c r="C189" s="518"/>
      <c r="D189" s="512" t="s">
        <v>143</v>
      </c>
      <c r="E189" s="513">
        <v>0</v>
      </c>
      <c r="F189" s="513">
        <v>0</v>
      </c>
      <c r="G189" s="650">
        <v>0</v>
      </c>
      <c r="H189" s="639">
        <v>0</v>
      </c>
    </row>
    <row r="190" spans="1:8" s="38" customFormat="1" ht="12" customHeight="1">
      <c r="A190" s="517"/>
      <c r="B190" s="517"/>
      <c r="C190" s="518"/>
      <c r="D190" s="499" t="s">
        <v>196</v>
      </c>
      <c r="E190" s="500">
        <f>SUM(E191:E193)</f>
        <v>2404564</v>
      </c>
      <c r="F190" s="500">
        <f>SUM(F191:F193)</f>
        <v>2348748</v>
      </c>
      <c r="G190" s="637">
        <f>SUM(G191:G193)</f>
        <v>1287163.0099999998</v>
      </c>
      <c r="H190" s="434">
        <f aca="true" t="shared" si="17" ref="H190:H195">G190/F190*100</f>
        <v>54.802090730891514</v>
      </c>
    </row>
    <row r="191" spans="1:8" s="38" customFormat="1" ht="12" customHeight="1">
      <c r="A191" s="525"/>
      <c r="B191" s="525"/>
      <c r="C191" s="526"/>
      <c r="D191" s="527" t="s">
        <v>161</v>
      </c>
      <c r="E191" s="503">
        <v>2189717</v>
      </c>
      <c r="F191" s="503">
        <v>2133901</v>
      </c>
      <c r="G191" s="638">
        <v>1136156.9</v>
      </c>
      <c r="H191" s="496">
        <f t="shared" si="17"/>
        <v>53.24318700820703</v>
      </c>
    </row>
    <row r="192" spans="1:8" s="38" customFormat="1" ht="12" customHeight="1">
      <c r="A192" s="525"/>
      <c r="B192" s="525"/>
      <c r="C192" s="526"/>
      <c r="D192" s="527" t="s">
        <v>162</v>
      </c>
      <c r="E192" s="503">
        <v>132455</v>
      </c>
      <c r="F192" s="503">
        <v>132455</v>
      </c>
      <c r="G192" s="638">
        <v>113568.71</v>
      </c>
      <c r="H192" s="496">
        <f t="shared" si="17"/>
        <v>85.74135366728324</v>
      </c>
    </row>
    <row r="193" spans="1:8" s="38" customFormat="1" ht="12" customHeight="1">
      <c r="A193" s="525"/>
      <c r="B193" s="525"/>
      <c r="C193" s="526"/>
      <c r="D193" s="527" t="s">
        <v>163</v>
      </c>
      <c r="E193" s="503">
        <v>82392</v>
      </c>
      <c r="F193" s="503">
        <v>82392</v>
      </c>
      <c r="G193" s="638">
        <v>37437.4</v>
      </c>
      <c r="H193" s="496">
        <f t="shared" si="17"/>
        <v>45.43814933488689</v>
      </c>
    </row>
    <row r="194" spans="1:8" s="38" customFormat="1" ht="12" customHeight="1">
      <c r="A194" s="525"/>
      <c r="B194" s="525"/>
      <c r="C194" s="549"/>
      <c r="D194" s="651" t="s">
        <v>121</v>
      </c>
      <c r="E194" s="652">
        <f>E195</f>
        <v>521911</v>
      </c>
      <c r="F194" s="652">
        <f>F195</f>
        <v>537143</v>
      </c>
      <c r="G194" s="653">
        <f>G195</f>
        <v>321580</v>
      </c>
      <c r="H194" s="546">
        <f t="shared" si="17"/>
        <v>59.86860109877631</v>
      </c>
    </row>
    <row r="195" spans="1:8" s="38" customFormat="1" ht="12" customHeight="1">
      <c r="A195" s="529"/>
      <c r="B195" s="529"/>
      <c r="C195" s="549"/>
      <c r="D195" s="529" t="s">
        <v>167</v>
      </c>
      <c r="E195" s="654">
        <v>521911</v>
      </c>
      <c r="F195" s="654">
        <v>537143</v>
      </c>
      <c r="G195" s="655">
        <v>321580</v>
      </c>
      <c r="H195" s="496">
        <f t="shared" si="17"/>
        <v>59.86860109877631</v>
      </c>
    </row>
    <row r="196" spans="1:8" s="38" customFormat="1" ht="12.75">
      <c r="A196" s="14"/>
      <c r="B196" s="14"/>
      <c r="C196" s="14"/>
      <c r="D196" s="14"/>
      <c r="E196" s="550"/>
      <c r="F196" s="550"/>
      <c r="G196" s="656"/>
      <c r="H196" s="551"/>
    </row>
    <row r="197" spans="1:8" s="38" customFormat="1" ht="12.75">
      <c r="A197" s="14"/>
      <c r="B197" s="14"/>
      <c r="C197" s="14"/>
      <c r="D197" s="14"/>
      <c r="E197" s="550"/>
      <c r="F197" s="550"/>
      <c r="G197" s="656"/>
      <c r="H197" s="551"/>
    </row>
    <row r="198" spans="1:8" s="38" customFormat="1" ht="12.75">
      <c r="A198" s="14"/>
      <c r="B198" s="14"/>
      <c r="C198" s="14"/>
      <c r="D198" s="14"/>
      <c r="E198" s="550"/>
      <c r="F198" s="550"/>
      <c r="G198" s="656"/>
      <c r="H198" s="551"/>
    </row>
    <row r="199" spans="1:8" s="38" customFormat="1" ht="12.75">
      <c r="A199" s="14"/>
      <c r="B199" s="14"/>
      <c r="C199" s="14"/>
      <c r="D199" s="881" t="s">
        <v>449</v>
      </c>
      <c r="E199" s="550"/>
      <c r="F199" s="550"/>
      <c r="G199" s="656"/>
      <c r="H199" s="551"/>
    </row>
    <row r="200" spans="1:8" s="38" customFormat="1" ht="12.75">
      <c r="A200" s="457" t="s">
        <v>0</v>
      </c>
      <c r="B200" s="458" t="s">
        <v>1</v>
      </c>
      <c r="C200" s="459" t="s">
        <v>2</v>
      </c>
      <c r="D200" s="460" t="s">
        <v>3</v>
      </c>
      <c r="E200" s="461" t="s">
        <v>122</v>
      </c>
      <c r="F200" s="460" t="s">
        <v>124</v>
      </c>
      <c r="G200" s="457" t="s">
        <v>126</v>
      </c>
      <c r="H200" s="462" t="s">
        <v>50</v>
      </c>
    </row>
    <row r="201" spans="1:8" s="38" customFormat="1" ht="12.75">
      <c r="A201" s="463"/>
      <c r="B201" s="464"/>
      <c r="C201" s="465"/>
      <c r="D201" s="466"/>
      <c r="E201" s="464" t="s">
        <v>123</v>
      </c>
      <c r="F201" s="466" t="s">
        <v>125</v>
      </c>
      <c r="G201" s="463" t="s">
        <v>345</v>
      </c>
      <c r="H201" s="464" t="s">
        <v>139</v>
      </c>
    </row>
    <row r="202" spans="1:8" s="38" customFormat="1" ht="12.75">
      <c r="A202" s="458">
        <v>1</v>
      </c>
      <c r="B202" s="552">
        <v>2</v>
      </c>
      <c r="C202" s="552">
        <v>3</v>
      </c>
      <c r="D202" s="463">
        <v>4</v>
      </c>
      <c r="E202" s="464">
        <v>5</v>
      </c>
      <c r="F202" s="464">
        <v>6</v>
      </c>
      <c r="G202" s="463">
        <v>7</v>
      </c>
      <c r="H202" s="468">
        <v>8</v>
      </c>
    </row>
    <row r="203" spans="1:8" s="38" customFormat="1" ht="12" customHeight="1">
      <c r="A203" s="645"/>
      <c r="B203" s="544">
        <v>80105</v>
      </c>
      <c r="C203" s="532"/>
      <c r="D203" s="533" t="s">
        <v>293</v>
      </c>
      <c r="E203" s="534">
        <f aca="true" t="shared" si="18" ref="E203:G204">E204</f>
        <v>677100</v>
      </c>
      <c r="F203" s="534">
        <f t="shared" si="18"/>
        <v>682906</v>
      </c>
      <c r="G203" s="657">
        <f t="shared" si="18"/>
        <v>315718.68</v>
      </c>
      <c r="H203" s="658">
        <f aca="true" t="shared" si="19" ref="H203:H213">G203/F203*100</f>
        <v>46.23164535089749</v>
      </c>
    </row>
    <row r="204" spans="1:8" s="38" customFormat="1" ht="12" customHeight="1">
      <c r="A204" s="525"/>
      <c r="B204" s="545"/>
      <c r="C204" s="518"/>
      <c r="D204" s="519" t="s">
        <v>236</v>
      </c>
      <c r="E204" s="652">
        <f t="shared" si="18"/>
        <v>677100</v>
      </c>
      <c r="F204" s="652">
        <f t="shared" si="18"/>
        <v>682906</v>
      </c>
      <c r="G204" s="653">
        <f t="shared" si="18"/>
        <v>315718.68</v>
      </c>
      <c r="H204" s="659">
        <f t="shared" si="19"/>
        <v>46.23164535089749</v>
      </c>
    </row>
    <row r="205" spans="1:8" s="38" customFormat="1" ht="12" customHeight="1">
      <c r="A205" s="525"/>
      <c r="B205" s="545"/>
      <c r="C205" s="518"/>
      <c r="D205" s="499" t="s">
        <v>196</v>
      </c>
      <c r="E205" s="534">
        <f>E206+E207+E208</f>
        <v>677100</v>
      </c>
      <c r="F205" s="534">
        <f>F206+F207+F208</f>
        <v>682906</v>
      </c>
      <c r="G205" s="657">
        <f>G206+G207+G208</f>
        <v>315718.68</v>
      </c>
      <c r="H205" s="658">
        <f t="shared" si="19"/>
        <v>46.23164535089749</v>
      </c>
    </row>
    <row r="206" spans="1:8" s="38" customFormat="1" ht="12" customHeight="1">
      <c r="A206" s="525"/>
      <c r="B206" s="548"/>
      <c r="C206" s="526"/>
      <c r="D206" s="527" t="s">
        <v>161</v>
      </c>
      <c r="E206" s="654">
        <v>589437</v>
      </c>
      <c r="F206" s="654">
        <v>583766</v>
      </c>
      <c r="G206" s="655">
        <v>266418.16</v>
      </c>
      <c r="H206" s="660">
        <f t="shared" si="19"/>
        <v>45.637834337731206</v>
      </c>
    </row>
    <row r="207" spans="1:8" s="38" customFormat="1" ht="12" customHeight="1">
      <c r="A207" s="525"/>
      <c r="B207" s="548"/>
      <c r="C207" s="526"/>
      <c r="D207" s="527" t="s">
        <v>162</v>
      </c>
      <c r="E207" s="654">
        <v>65483</v>
      </c>
      <c r="F207" s="654">
        <v>76960</v>
      </c>
      <c r="G207" s="655">
        <v>39046.45</v>
      </c>
      <c r="H207" s="660">
        <f t="shared" si="19"/>
        <v>50.7360317047817</v>
      </c>
    </row>
    <row r="208" spans="1:8" s="38" customFormat="1" ht="12.75">
      <c r="A208" s="525"/>
      <c r="B208" s="548"/>
      <c r="C208" s="526"/>
      <c r="D208" s="527" t="s">
        <v>163</v>
      </c>
      <c r="E208" s="654">
        <v>22180</v>
      </c>
      <c r="F208" s="654">
        <v>22180</v>
      </c>
      <c r="G208" s="655">
        <v>10254.07</v>
      </c>
      <c r="H208" s="660">
        <f t="shared" si="19"/>
        <v>46.231154192966635</v>
      </c>
    </row>
    <row r="209" spans="1:8" s="38" customFormat="1" ht="12.75">
      <c r="A209" s="525"/>
      <c r="B209" s="553">
        <v>80115</v>
      </c>
      <c r="C209" s="509"/>
      <c r="D209" s="499" t="s">
        <v>322</v>
      </c>
      <c r="E209" s="500">
        <f>E210</f>
        <v>8045975</v>
      </c>
      <c r="F209" s="500">
        <f>F210</f>
        <v>8142350</v>
      </c>
      <c r="G209" s="637">
        <f>G210</f>
        <v>4154364.4</v>
      </c>
      <c r="H209" s="337">
        <f t="shared" si="19"/>
        <v>51.021687841962084</v>
      </c>
    </row>
    <row r="210" spans="1:8" s="38" customFormat="1" ht="12.75">
      <c r="A210" s="525"/>
      <c r="B210" s="548"/>
      <c r="C210" s="526"/>
      <c r="D210" s="499" t="s">
        <v>196</v>
      </c>
      <c r="E210" s="500">
        <f>SUM(E211:E213)</f>
        <v>8045975</v>
      </c>
      <c r="F210" s="500">
        <f>F211+F212+F213</f>
        <v>8142350</v>
      </c>
      <c r="G210" s="637">
        <f>G211+G212+G213</f>
        <v>4154364.4</v>
      </c>
      <c r="H210" s="337">
        <f t="shared" si="19"/>
        <v>51.021687841962084</v>
      </c>
    </row>
    <row r="211" spans="1:8" s="38" customFormat="1" ht="12.75">
      <c r="A211" s="525"/>
      <c r="B211" s="548"/>
      <c r="C211" s="526"/>
      <c r="D211" s="527" t="s">
        <v>161</v>
      </c>
      <c r="E211" s="503">
        <f aca="true" t="shared" si="20" ref="E211:G213">E216+E220</f>
        <v>7332626</v>
      </c>
      <c r="F211" s="503">
        <f t="shared" si="20"/>
        <v>7418501</v>
      </c>
      <c r="G211" s="638">
        <f t="shared" si="20"/>
        <v>3770664.54</v>
      </c>
      <c r="H211" s="421">
        <f t="shared" si="19"/>
        <v>50.82784972327967</v>
      </c>
    </row>
    <row r="212" spans="1:8" s="38" customFormat="1" ht="12.75">
      <c r="A212" s="525"/>
      <c r="B212" s="548"/>
      <c r="C212" s="526"/>
      <c r="D212" s="527" t="s">
        <v>162</v>
      </c>
      <c r="E212" s="503">
        <f t="shared" si="20"/>
        <v>702049</v>
      </c>
      <c r="F212" s="503">
        <f t="shared" si="20"/>
        <v>712549</v>
      </c>
      <c r="G212" s="638">
        <f t="shared" si="20"/>
        <v>383699.86</v>
      </c>
      <c r="H212" s="421">
        <f t="shared" si="19"/>
        <v>53.84890863645868</v>
      </c>
    </row>
    <row r="213" spans="1:8" s="38" customFormat="1" ht="12.75">
      <c r="A213" s="525"/>
      <c r="B213" s="548"/>
      <c r="C213" s="526"/>
      <c r="D213" s="527" t="s">
        <v>163</v>
      </c>
      <c r="E213" s="503">
        <f t="shared" si="20"/>
        <v>11300</v>
      </c>
      <c r="F213" s="503">
        <f t="shared" si="20"/>
        <v>11300</v>
      </c>
      <c r="G213" s="638">
        <f t="shared" si="20"/>
        <v>0</v>
      </c>
      <c r="H213" s="421">
        <f t="shared" si="19"/>
        <v>0</v>
      </c>
    </row>
    <row r="214" spans="1:8" s="38" customFormat="1" ht="12.75">
      <c r="A214" s="525"/>
      <c r="B214" s="548"/>
      <c r="C214" s="526"/>
      <c r="D214" s="527" t="s">
        <v>200</v>
      </c>
      <c r="E214" s="503"/>
      <c r="F214" s="503"/>
      <c r="G214" s="638"/>
      <c r="H214" s="421"/>
    </row>
    <row r="215" spans="1:8" s="38" customFormat="1" ht="12.75">
      <c r="A215" s="525"/>
      <c r="B215" s="548"/>
      <c r="C215" s="526"/>
      <c r="D215" s="519" t="s">
        <v>353</v>
      </c>
      <c r="E215" s="520">
        <f>SUM(E216:E218)</f>
        <v>1290397</v>
      </c>
      <c r="F215" s="520">
        <f>SUM(F216:F218)</f>
        <v>1314448</v>
      </c>
      <c r="G215" s="649">
        <f>SUM(G216:G218)</f>
        <v>763018.86</v>
      </c>
      <c r="H215" s="661">
        <f>G215/F215*100</f>
        <v>58.04861508405049</v>
      </c>
    </row>
    <row r="216" spans="1:8" s="38" customFormat="1" ht="12.75">
      <c r="A216" s="525"/>
      <c r="B216" s="548"/>
      <c r="C216" s="526"/>
      <c r="D216" s="527" t="s">
        <v>161</v>
      </c>
      <c r="E216" s="503">
        <v>1116197</v>
      </c>
      <c r="F216" s="503">
        <v>1140248</v>
      </c>
      <c r="G216" s="638">
        <v>692856.57</v>
      </c>
      <c r="H216" s="421">
        <f>G216/F216*100</f>
        <v>60.76367334123805</v>
      </c>
    </row>
    <row r="217" spans="1:8" s="38" customFormat="1" ht="12.75">
      <c r="A217" s="525"/>
      <c r="B217" s="548"/>
      <c r="C217" s="526"/>
      <c r="D217" s="527" t="s">
        <v>162</v>
      </c>
      <c r="E217" s="503">
        <v>169900</v>
      </c>
      <c r="F217" s="503">
        <v>169900</v>
      </c>
      <c r="G217" s="638">
        <v>70162.29</v>
      </c>
      <c r="H217" s="421">
        <f>G217/F217*100</f>
        <v>41.29622719246615</v>
      </c>
    </row>
    <row r="218" spans="1:8" s="38" customFormat="1" ht="12.75">
      <c r="A218" s="525"/>
      <c r="B218" s="548"/>
      <c r="C218" s="526"/>
      <c r="D218" s="527" t="s">
        <v>163</v>
      </c>
      <c r="E218" s="503">
        <v>4300</v>
      </c>
      <c r="F218" s="503">
        <v>4300</v>
      </c>
      <c r="G218" s="638">
        <v>0</v>
      </c>
      <c r="H218" s="421">
        <f>G218/F218*100</f>
        <v>0</v>
      </c>
    </row>
    <row r="219" spans="1:8" s="38" customFormat="1" ht="12.75">
      <c r="A219" s="525"/>
      <c r="B219" s="548"/>
      <c r="C219" s="526"/>
      <c r="D219" s="519" t="s">
        <v>346</v>
      </c>
      <c r="E219" s="520">
        <f>SUM(E220:E222)</f>
        <v>6755578</v>
      </c>
      <c r="F219" s="520">
        <f>F220+F221+F222</f>
        <v>6827902</v>
      </c>
      <c r="G219" s="649">
        <f>G220+G221+G222</f>
        <v>3391345.54</v>
      </c>
      <c r="H219" s="421">
        <f aca="true" t="shared" si="21" ref="H219:H245">G219/F219*100</f>
        <v>49.66892524233652</v>
      </c>
    </row>
    <row r="220" spans="1:8" s="38" customFormat="1" ht="12.75">
      <c r="A220" s="525"/>
      <c r="B220" s="548"/>
      <c r="C220" s="526"/>
      <c r="D220" s="527" t="s">
        <v>161</v>
      </c>
      <c r="E220" s="503">
        <v>6216429</v>
      </c>
      <c r="F220" s="503">
        <v>6278253</v>
      </c>
      <c r="G220" s="638">
        <v>3077807.97</v>
      </c>
      <c r="H220" s="421">
        <f t="shared" si="21"/>
        <v>49.02331858878577</v>
      </c>
    </row>
    <row r="221" spans="1:8" s="38" customFormat="1" ht="12.75">
      <c r="A221" s="525"/>
      <c r="B221" s="548"/>
      <c r="C221" s="526"/>
      <c r="D221" s="527" t="s">
        <v>162</v>
      </c>
      <c r="E221" s="503">
        <v>532149</v>
      </c>
      <c r="F221" s="503">
        <v>542649</v>
      </c>
      <c r="G221" s="638">
        <v>313537.57</v>
      </c>
      <c r="H221" s="421">
        <f t="shared" si="21"/>
        <v>57.779074503039716</v>
      </c>
    </row>
    <row r="222" spans="1:8" s="38" customFormat="1" ht="12.75">
      <c r="A222" s="525"/>
      <c r="B222" s="549"/>
      <c r="C222" s="526"/>
      <c r="D222" s="527" t="s">
        <v>163</v>
      </c>
      <c r="E222" s="503">
        <v>7000</v>
      </c>
      <c r="F222" s="503">
        <v>7000</v>
      </c>
      <c r="G222" s="638">
        <v>0</v>
      </c>
      <c r="H222" s="421">
        <f t="shared" si="21"/>
        <v>0</v>
      </c>
    </row>
    <row r="223" spans="1:8" s="46" customFormat="1" ht="12.75">
      <c r="A223" s="511"/>
      <c r="B223" s="544">
        <v>80116</v>
      </c>
      <c r="C223" s="509"/>
      <c r="D223" s="499" t="s">
        <v>394</v>
      </c>
      <c r="E223" s="500">
        <f aca="true" t="shared" si="22" ref="E223:G225">E224</f>
        <v>103885</v>
      </c>
      <c r="F223" s="500">
        <f t="shared" si="22"/>
        <v>127667</v>
      </c>
      <c r="G223" s="637">
        <f t="shared" si="22"/>
        <v>48526</v>
      </c>
      <c r="H223" s="337">
        <f t="shared" si="21"/>
        <v>38.00982242866206</v>
      </c>
    </row>
    <row r="224" spans="1:8" s="46" customFormat="1" ht="12.75">
      <c r="A224" s="511"/>
      <c r="B224" s="544"/>
      <c r="C224" s="509"/>
      <c r="D224" s="499" t="s">
        <v>196</v>
      </c>
      <c r="E224" s="500">
        <f t="shared" si="22"/>
        <v>103885</v>
      </c>
      <c r="F224" s="500">
        <f t="shared" si="22"/>
        <v>127667</v>
      </c>
      <c r="G224" s="637">
        <f t="shared" si="22"/>
        <v>48526</v>
      </c>
      <c r="H224" s="337">
        <f t="shared" si="21"/>
        <v>38.00982242866206</v>
      </c>
    </row>
    <row r="225" spans="1:8" s="47" customFormat="1" ht="12.75">
      <c r="A225" s="662"/>
      <c r="B225" s="663"/>
      <c r="C225" s="664"/>
      <c r="D225" s="519" t="s">
        <v>395</v>
      </c>
      <c r="E225" s="520">
        <f t="shared" si="22"/>
        <v>103885</v>
      </c>
      <c r="F225" s="520">
        <f t="shared" si="22"/>
        <v>127667</v>
      </c>
      <c r="G225" s="649">
        <f t="shared" si="22"/>
        <v>48526</v>
      </c>
      <c r="H225" s="661">
        <f>G225/F225*100</f>
        <v>38.00982242866206</v>
      </c>
    </row>
    <row r="226" spans="1:8" s="38" customFormat="1" ht="12" customHeight="1">
      <c r="A226" s="525"/>
      <c r="B226" s="548"/>
      <c r="C226" s="549"/>
      <c r="D226" s="529" t="s">
        <v>167</v>
      </c>
      <c r="E226" s="654">
        <v>103885</v>
      </c>
      <c r="F226" s="654">
        <v>127667</v>
      </c>
      <c r="G226" s="655">
        <v>48526</v>
      </c>
      <c r="H226" s="496">
        <f>G226/F226*100</f>
        <v>38.00982242866206</v>
      </c>
    </row>
    <row r="227" spans="1:8" s="38" customFormat="1" ht="12.75">
      <c r="A227" s="525"/>
      <c r="B227" s="553">
        <v>80117</v>
      </c>
      <c r="C227" s="509"/>
      <c r="D227" s="499" t="s">
        <v>324</v>
      </c>
      <c r="E227" s="500">
        <f>E228</f>
        <v>2914152</v>
      </c>
      <c r="F227" s="500">
        <f>F228</f>
        <v>2955073</v>
      </c>
      <c r="G227" s="637">
        <f>G228</f>
        <v>1493376.62</v>
      </c>
      <c r="H227" s="337">
        <f t="shared" si="21"/>
        <v>50.53603142798841</v>
      </c>
    </row>
    <row r="228" spans="1:8" s="38" customFormat="1" ht="12.75">
      <c r="A228" s="525"/>
      <c r="B228" s="544"/>
      <c r="C228" s="509"/>
      <c r="D228" s="499" t="s">
        <v>196</v>
      </c>
      <c r="E228" s="500">
        <f>SUM(E229:E232)</f>
        <v>2914152</v>
      </c>
      <c r="F228" s="500">
        <f>SUM(F229:F232)</f>
        <v>2955073</v>
      </c>
      <c r="G228" s="637">
        <f>SUM(G229:G232)</f>
        <v>1493376.62</v>
      </c>
      <c r="H228" s="421">
        <f t="shared" si="21"/>
        <v>50.53603142798841</v>
      </c>
    </row>
    <row r="229" spans="1:8" s="38" customFormat="1" ht="12.75">
      <c r="A229" s="525"/>
      <c r="B229" s="548"/>
      <c r="C229" s="526"/>
      <c r="D229" s="527" t="s">
        <v>161</v>
      </c>
      <c r="E229" s="503">
        <f>E235+E239+E243</f>
        <v>2202727</v>
      </c>
      <c r="F229" s="503">
        <f aca="true" t="shared" si="23" ref="F229:G231">F235+F239+F243</f>
        <v>2169676</v>
      </c>
      <c r="G229" s="638">
        <f>G235+G239+G243</f>
        <v>1119189.25</v>
      </c>
      <c r="H229" s="421">
        <f t="shared" si="21"/>
        <v>51.58324330453026</v>
      </c>
    </row>
    <row r="230" spans="1:8" s="38" customFormat="1" ht="12.75">
      <c r="A230" s="525"/>
      <c r="B230" s="548"/>
      <c r="C230" s="526"/>
      <c r="D230" s="527" t="s">
        <v>162</v>
      </c>
      <c r="E230" s="503">
        <f>E236+E240+E244</f>
        <v>233547</v>
      </c>
      <c r="F230" s="503">
        <f t="shared" si="23"/>
        <v>250269</v>
      </c>
      <c r="G230" s="638">
        <f t="shared" si="23"/>
        <v>154679.37</v>
      </c>
      <c r="H230" s="421">
        <f t="shared" si="21"/>
        <v>61.80524555578197</v>
      </c>
    </row>
    <row r="231" spans="1:8" s="38" customFormat="1" ht="12.75">
      <c r="A231" s="525"/>
      <c r="B231" s="548"/>
      <c r="C231" s="526"/>
      <c r="D231" s="527" t="s">
        <v>163</v>
      </c>
      <c r="E231" s="503">
        <f>E237+E241+E245</f>
        <v>3357</v>
      </c>
      <c r="F231" s="503">
        <f t="shared" si="23"/>
        <v>3357</v>
      </c>
      <c r="G231" s="638">
        <f t="shared" si="23"/>
        <v>106</v>
      </c>
      <c r="H231" s="421">
        <f t="shared" si="21"/>
        <v>3.1575811736669643</v>
      </c>
    </row>
    <row r="232" spans="1:8" s="38" customFormat="1" ht="12" customHeight="1">
      <c r="A232" s="525"/>
      <c r="B232" s="548"/>
      <c r="C232" s="549"/>
      <c r="D232" s="529" t="s">
        <v>167</v>
      </c>
      <c r="E232" s="654">
        <v>474521</v>
      </c>
      <c r="F232" s="654">
        <v>531771</v>
      </c>
      <c r="G232" s="655">
        <v>219402</v>
      </c>
      <c r="H232" s="496">
        <f>G232/F232*100</f>
        <v>41.258737313618084</v>
      </c>
    </row>
    <row r="233" spans="1:8" s="38" customFormat="1" ht="12.75">
      <c r="A233" s="525"/>
      <c r="B233" s="548"/>
      <c r="C233" s="526"/>
      <c r="D233" s="527" t="s">
        <v>200</v>
      </c>
      <c r="E233" s="503"/>
      <c r="F233" s="503"/>
      <c r="G233" s="638"/>
      <c r="H233" s="421"/>
    </row>
    <row r="234" spans="1:8" s="38" customFormat="1" ht="12.75">
      <c r="A234" s="525"/>
      <c r="B234" s="548"/>
      <c r="C234" s="526"/>
      <c r="D234" s="519" t="s">
        <v>353</v>
      </c>
      <c r="E234" s="520">
        <f>SUM(E235:E237)</f>
        <v>190763</v>
      </c>
      <c r="F234" s="520">
        <f>SUM(F235:F237)</f>
        <v>188671</v>
      </c>
      <c r="G234" s="649">
        <f>SUM(G235:G237)</f>
        <v>160134.6</v>
      </c>
      <c r="H234" s="661">
        <f t="shared" si="21"/>
        <v>84.87504703955562</v>
      </c>
    </row>
    <row r="235" spans="1:8" s="38" customFormat="1" ht="12.75">
      <c r="A235" s="525"/>
      <c r="B235" s="548"/>
      <c r="C235" s="526"/>
      <c r="D235" s="527" t="s">
        <v>161</v>
      </c>
      <c r="E235" s="503">
        <v>153663</v>
      </c>
      <c r="F235" s="503">
        <v>153663</v>
      </c>
      <c r="G235" s="638">
        <v>143962.67</v>
      </c>
      <c r="H235" s="421">
        <f t="shared" si="21"/>
        <v>93.68727019516736</v>
      </c>
    </row>
    <row r="236" spans="1:8" s="38" customFormat="1" ht="12.75">
      <c r="A236" s="525"/>
      <c r="B236" s="548"/>
      <c r="C236" s="526"/>
      <c r="D236" s="527" t="s">
        <v>162</v>
      </c>
      <c r="E236" s="503">
        <v>36500</v>
      </c>
      <c r="F236" s="503">
        <v>34408</v>
      </c>
      <c r="G236" s="638">
        <v>16171.93</v>
      </c>
      <c r="H236" s="421">
        <f t="shared" si="21"/>
        <v>47.00049407114625</v>
      </c>
    </row>
    <row r="237" spans="1:8" s="38" customFormat="1" ht="12.75">
      <c r="A237" s="525"/>
      <c r="B237" s="548"/>
      <c r="C237" s="526"/>
      <c r="D237" s="527" t="s">
        <v>163</v>
      </c>
      <c r="E237" s="503">
        <v>600</v>
      </c>
      <c r="F237" s="503">
        <v>600</v>
      </c>
      <c r="G237" s="638">
        <v>0</v>
      </c>
      <c r="H237" s="421">
        <f t="shared" si="21"/>
        <v>0</v>
      </c>
    </row>
    <row r="238" spans="1:8" s="38" customFormat="1" ht="12.75">
      <c r="A238" s="525"/>
      <c r="B238" s="548"/>
      <c r="C238" s="526"/>
      <c r="D238" s="519" t="s">
        <v>348</v>
      </c>
      <c r="E238" s="520">
        <f>SUM(E239:E241)</f>
        <v>403169</v>
      </c>
      <c r="F238" s="520">
        <f>SUM(F239:F241)</f>
        <v>411332</v>
      </c>
      <c r="G238" s="649">
        <f>SUM(G239:G241)</f>
        <v>251321.5</v>
      </c>
      <c r="H238" s="661">
        <f t="shared" si="21"/>
        <v>61.099428199118954</v>
      </c>
    </row>
    <row r="239" spans="1:8" s="38" customFormat="1" ht="12.75">
      <c r="A239" s="525"/>
      <c r="B239" s="548"/>
      <c r="C239" s="526"/>
      <c r="D239" s="527" t="s">
        <v>161</v>
      </c>
      <c r="E239" s="503">
        <v>338865</v>
      </c>
      <c r="F239" s="503">
        <v>331014</v>
      </c>
      <c r="G239" s="638">
        <v>201452.9</v>
      </c>
      <c r="H239" s="421">
        <f t="shared" si="21"/>
        <v>60.85932921266169</v>
      </c>
    </row>
    <row r="240" spans="1:8" s="38" customFormat="1" ht="12.75">
      <c r="A240" s="525"/>
      <c r="B240" s="548"/>
      <c r="C240" s="526"/>
      <c r="D240" s="527" t="s">
        <v>162</v>
      </c>
      <c r="E240" s="503">
        <v>63447</v>
      </c>
      <c r="F240" s="503">
        <v>79461</v>
      </c>
      <c r="G240" s="638">
        <v>49762.6</v>
      </c>
      <c r="H240" s="421">
        <f t="shared" si="21"/>
        <v>62.62518719875159</v>
      </c>
    </row>
    <row r="241" spans="1:8" s="38" customFormat="1" ht="12.75">
      <c r="A241" s="525"/>
      <c r="B241" s="548"/>
      <c r="C241" s="526"/>
      <c r="D241" s="527" t="s">
        <v>163</v>
      </c>
      <c r="E241" s="503">
        <v>857</v>
      </c>
      <c r="F241" s="503">
        <v>857</v>
      </c>
      <c r="G241" s="638">
        <v>106</v>
      </c>
      <c r="H241" s="421">
        <f t="shared" si="21"/>
        <v>12.36872812135356</v>
      </c>
    </row>
    <row r="242" spans="1:8" s="38" customFormat="1" ht="12.75">
      <c r="A242" s="525"/>
      <c r="B242" s="548"/>
      <c r="C242" s="526"/>
      <c r="D242" s="519" t="s">
        <v>346</v>
      </c>
      <c r="E242" s="520">
        <f>SUM(E243:E245)</f>
        <v>1845699</v>
      </c>
      <c r="F242" s="520">
        <f>SUM(F243:F245)</f>
        <v>1823299</v>
      </c>
      <c r="G242" s="649">
        <f>SUM(G243:G245)</f>
        <v>862518.52</v>
      </c>
      <c r="H242" s="661">
        <f t="shared" si="21"/>
        <v>47.30537997333405</v>
      </c>
    </row>
    <row r="243" spans="1:8" s="38" customFormat="1" ht="12.75">
      <c r="A243" s="525"/>
      <c r="B243" s="548"/>
      <c r="C243" s="526"/>
      <c r="D243" s="527" t="s">
        <v>161</v>
      </c>
      <c r="E243" s="503">
        <v>1710199</v>
      </c>
      <c r="F243" s="503">
        <v>1684999</v>
      </c>
      <c r="G243" s="638">
        <v>773773.68</v>
      </c>
      <c r="H243" s="421">
        <f t="shared" si="21"/>
        <v>45.92131389988956</v>
      </c>
    </row>
    <row r="244" spans="1:8" s="38" customFormat="1" ht="12.75">
      <c r="A244" s="525"/>
      <c r="B244" s="548"/>
      <c r="C244" s="526"/>
      <c r="D244" s="527" t="s">
        <v>162</v>
      </c>
      <c r="E244" s="503">
        <v>133600</v>
      </c>
      <c r="F244" s="503">
        <v>136400</v>
      </c>
      <c r="G244" s="638">
        <v>88744.84</v>
      </c>
      <c r="H244" s="421">
        <f t="shared" si="21"/>
        <v>65.06219941348974</v>
      </c>
    </row>
    <row r="245" spans="1:8" s="38" customFormat="1" ht="12.75">
      <c r="A245" s="525"/>
      <c r="B245" s="548"/>
      <c r="C245" s="526"/>
      <c r="D245" s="527" t="s">
        <v>163</v>
      </c>
      <c r="E245" s="503">
        <v>1900</v>
      </c>
      <c r="F245" s="503">
        <v>1900</v>
      </c>
      <c r="G245" s="638">
        <v>0</v>
      </c>
      <c r="H245" s="421">
        <f t="shared" si="21"/>
        <v>0</v>
      </c>
    </row>
    <row r="246" spans="1:8" s="38" customFormat="1" ht="12" customHeight="1">
      <c r="A246" s="525"/>
      <c r="B246" s="548"/>
      <c r="C246" s="549"/>
      <c r="D246" s="651" t="s">
        <v>121</v>
      </c>
      <c r="E246" s="652">
        <f>E247</f>
        <v>474521</v>
      </c>
      <c r="F246" s="652">
        <f>F247</f>
        <v>531771</v>
      </c>
      <c r="G246" s="653">
        <f>G247</f>
        <v>219402</v>
      </c>
      <c r="H246" s="546">
        <f aca="true" t="shared" si="24" ref="H246:H253">G246/F246*100</f>
        <v>41.258737313618084</v>
      </c>
    </row>
    <row r="247" spans="1:8" s="38" customFormat="1" ht="12" customHeight="1">
      <c r="A247" s="525"/>
      <c r="B247" s="549"/>
      <c r="C247" s="549"/>
      <c r="D247" s="529" t="s">
        <v>167</v>
      </c>
      <c r="E247" s="654">
        <v>474521</v>
      </c>
      <c r="F247" s="654">
        <v>531771</v>
      </c>
      <c r="G247" s="655">
        <v>219402</v>
      </c>
      <c r="H247" s="496">
        <f t="shared" si="24"/>
        <v>41.258737313618084</v>
      </c>
    </row>
    <row r="248" spans="1:8" s="38" customFormat="1" ht="12.75">
      <c r="A248" s="497"/>
      <c r="B248" s="544">
        <v>80120</v>
      </c>
      <c r="C248" s="509"/>
      <c r="D248" s="499" t="s">
        <v>31</v>
      </c>
      <c r="E248" s="500">
        <f>E255+E259+E270+E273</f>
        <v>3625098</v>
      </c>
      <c r="F248" s="500">
        <f>F249</f>
        <v>3652535</v>
      </c>
      <c r="G248" s="637">
        <f>G255+G259+G270+G273</f>
        <v>2400082.3400000003</v>
      </c>
      <c r="H248" s="180">
        <f t="shared" si="24"/>
        <v>65.71004357247774</v>
      </c>
    </row>
    <row r="249" spans="1:8" s="38" customFormat="1" ht="12.75">
      <c r="A249" s="497"/>
      <c r="B249" s="544"/>
      <c r="C249" s="509"/>
      <c r="D249" s="499" t="s">
        <v>196</v>
      </c>
      <c r="E249" s="500">
        <f>SUM(E250:E253)</f>
        <v>3625098</v>
      </c>
      <c r="F249" s="500">
        <f>SUM(F250:F253)</f>
        <v>3652535</v>
      </c>
      <c r="G249" s="637">
        <f>SUM(G250:G253)</f>
        <v>2400082.34</v>
      </c>
      <c r="H249" s="434">
        <f t="shared" si="24"/>
        <v>65.71004357247774</v>
      </c>
    </row>
    <row r="250" spans="1:8" s="38" customFormat="1" ht="12.75">
      <c r="A250" s="497"/>
      <c r="B250" s="544"/>
      <c r="C250" s="509"/>
      <c r="D250" s="527" t="s">
        <v>161</v>
      </c>
      <c r="E250" s="503">
        <f aca="true" t="shared" si="25" ref="E250:G251">E256+E260+E271</f>
        <v>3010028</v>
      </c>
      <c r="F250" s="503">
        <f t="shared" si="25"/>
        <v>2924734</v>
      </c>
      <c r="G250" s="581">
        <f t="shared" si="25"/>
        <v>1994896.92</v>
      </c>
      <c r="H250" s="633">
        <f t="shared" si="24"/>
        <v>68.20780693218596</v>
      </c>
    </row>
    <row r="251" spans="1:8" s="38" customFormat="1" ht="12.75">
      <c r="A251" s="497"/>
      <c r="B251" s="544"/>
      <c r="C251" s="509"/>
      <c r="D251" s="527" t="s">
        <v>162</v>
      </c>
      <c r="E251" s="503">
        <f t="shared" si="25"/>
        <v>502961</v>
      </c>
      <c r="F251" s="503">
        <f t="shared" si="25"/>
        <v>542906</v>
      </c>
      <c r="G251" s="581">
        <f t="shared" si="25"/>
        <v>334324.91000000003</v>
      </c>
      <c r="H251" s="633">
        <f t="shared" si="24"/>
        <v>61.58062537529517</v>
      </c>
    </row>
    <row r="252" spans="1:8" s="38" customFormat="1" ht="12.75">
      <c r="A252" s="497"/>
      <c r="B252" s="544"/>
      <c r="C252" s="509"/>
      <c r="D252" s="527" t="s">
        <v>163</v>
      </c>
      <c r="E252" s="503">
        <f>E258+E262</f>
        <v>12392</v>
      </c>
      <c r="F252" s="503">
        <f>F258+F262</f>
        <v>12392</v>
      </c>
      <c r="G252" s="581">
        <f>G258+G262</f>
        <v>2669.51</v>
      </c>
      <c r="H252" s="633">
        <f t="shared" si="24"/>
        <v>21.542204648160105</v>
      </c>
    </row>
    <row r="253" spans="1:8" s="38" customFormat="1" ht="12.75">
      <c r="A253" s="497"/>
      <c r="B253" s="544"/>
      <c r="C253" s="509"/>
      <c r="D253" s="527" t="s">
        <v>167</v>
      </c>
      <c r="E253" s="503">
        <f>E274</f>
        <v>99717</v>
      </c>
      <c r="F253" s="503">
        <f>F274</f>
        <v>172503</v>
      </c>
      <c r="G253" s="581">
        <f>G274</f>
        <v>68191</v>
      </c>
      <c r="H253" s="633">
        <f t="shared" si="24"/>
        <v>39.53032700880564</v>
      </c>
    </row>
    <row r="254" spans="1:8" s="38" customFormat="1" ht="12.75">
      <c r="A254" s="497"/>
      <c r="B254" s="544"/>
      <c r="C254" s="509"/>
      <c r="D254" s="527" t="s">
        <v>200</v>
      </c>
      <c r="E254" s="503"/>
      <c r="F254" s="503"/>
      <c r="G254" s="638"/>
      <c r="H254" s="633"/>
    </row>
    <row r="255" spans="1:8" s="38" customFormat="1" ht="12.75">
      <c r="A255" s="517"/>
      <c r="B255" s="545"/>
      <c r="C255" s="518"/>
      <c r="D255" s="519" t="s">
        <v>353</v>
      </c>
      <c r="E255" s="520">
        <f>SUM(E256:E258)</f>
        <v>1182593</v>
      </c>
      <c r="F255" s="520">
        <f>SUM(F256:F258)</f>
        <v>1165068</v>
      </c>
      <c r="G255" s="612">
        <f>SUM(G256:G258)</f>
        <v>908824.9500000001</v>
      </c>
      <c r="H255" s="665">
        <f aca="true" t="shared" si="26" ref="H255:H261">G255/F255*100</f>
        <v>78.00617217192473</v>
      </c>
    </row>
    <row r="256" spans="1:8" s="38" customFormat="1" ht="12.75">
      <c r="A256" s="525"/>
      <c r="B256" s="548"/>
      <c r="C256" s="526"/>
      <c r="D256" s="527" t="s">
        <v>161</v>
      </c>
      <c r="E256" s="503">
        <v>963552</v>
      </c>
      <c r="F256" s="503">
        <v>959597</v>
      </c>
      <c r="G256" s="581">
        <v>792786.22</v>
      </c>
      <c r="H256" s="496">
        <f>G256/F256*100</f>
        <v>82.61657966833994</v>
      </c>
    </row>
    <row r="257" spans="1:8" s="38" customFormat="1" ht="12.75">
      <c r="A257" s="525"/>
      <c r="B257" s="548"/>
      <c r="C257" s="526"/>
      <c r="D257" s="527" t="s">
        <v>162</v>
      </c>
      <c r="E257" s="503">
        <v>211866</v>
      </c>
      <c r="F257" s="503">
        <v>198296</v>
      </c>
      <c r="G257" s="581">
        <v>114617.82</v>
      </c>
      <c r="H257" s="496">
        <f>G257/F257*100</f>
        <v>57.80137773833059</v>
      </c>
    </row>
    <row r="258" spans="1:8" s="38" customFormat="1" ht="12.75">
      <c r="A258" s="525"/>
      <c r="B258" s="548"/>
      <c r="C258" s="526"/>
      <c r="D258" s="527" t="s">
        <v>163</v>
      </c>
      <c r="E258" s="503">
        <v>7175</v>
      </c>
      <c r="F258" s="503">
        <v>7175</v>
      </c>
      <c r="G258" s="581">
        <v>1420.91</v>
      </c>
      <c r="H258" s="496">
        <f>G258/F258*100</f>
        <v>19.803623693379794</v>
      </c>
    </row>
    <row r="259" spans="1:8" s="38" customFormat="1" ht="12.75">
      <c r="A259" s="517"/>
      <c r="B259" s="545"/>
      <c r="C259" s="666"/>
      <c r="D259" s="519" t="s">
        <v>348</v>
      </c>
      <c r="E259" s="520">
        <f>SUM(E260:E262)</f>
        <v>2243803</v>
      </c>
      <c r="F259" s="520">
        <f>SUM(F260:F262)</f>
        <v>2215979</v>
      </c>
      <c r="G259" s="612">
        <f>SUM(G260:G262)</f>
        <v>1370267.3900000001</v>
      </c>
      <c r="H259" s="665">
        <f t="shared" si="26"/>
        <v>61.83575701755297</v>
      </c>
    </row>
    <row r="260" spans="1:8" s="38" customFormat="1" ht="12.75">
      <c r="A260" s="525"/>
      <c r="B260" s="548"/>
      <c r="C260" s="526"/>
      <c r="D260" s="527" t="s">
        <v>161</v>
      </c>
      <c r="E260" s="503">
        <v>1956581</v>
      </c>
      <c r="F260" s="503">
        <v>1875242</v>
      </c>
      <c r="G260" s="581">
        <v>1154637.7</v>
      </c>
      <c r="H260" s="496">
        <f t="shared" si="26"/>
        <v>61.57273034626998</v>
      </c>
    </row>
    <row r="261" spans="1:8" s="38" customFormat="1" ht="12.75">
      <c r="A261" s="525"/>
      <c r="B261" s="548"/>
      <c r="C261" s="526"/>
      <c r="D261" s="527" t="s">
        <v>162</v>
      </c>
      <c r="E261" s="503">
        <v>282005</v>
      </c>
      <c r="F261" s="503">
        <v>335520</v>
      </c>
      <c r="G261" s="581">
        <v>214381.09</v>
      </c>
      <c r="H261" s="496">
        <f t="shared" si="26"/>
        <v>63.895174654268004</v>
      </c>
    </row>
    <row r="262" spans="1:8" s="38" customFormat="1" ht="12.75">
      <c r="A262" s="529"/>
      <c r="B262" s="529"/>
      <c r="C262" s="526"/>
      <c r="D262" s="527" t="s">
        <v>163</v>
      </c>
      <c r="E262" s="503">
        <v>5217</v>
      </c>
      <c r="F262" s="503">
        <v>5217</v>
      </c>
      <c r="G262" s="581">
        <v>1248.6</v>
      </c>
      <c r="H262" s="496">
        <f>G262/F262*100</f>
        <v>23.933294997124783</v>
      </c>
    </row>
    <row r="263" spans="1:8" s="48" customFormat="1" ht="12.75">
      <c r="A263" s="14"/>
      <c r="B263" s="14"/>
      <c r="C263" s="14"/>
      <c r="D263" s="14"/>
      <c r="E263" s="550"/>
      <c r="F263" s="550"/>
      <c r="G263" s="656"/>
      <c r="H263" s="551"/>
    </row>
    <row r="264" spans="1:8" s="48" customFormat="1" ht="12.75">
      <c r="A264" s="14"/>
      <c r="B264" s="14"/>
      <c r="C264" s="14"/>
      <c r="D264" s="14"/>
      <c r="E264" s="550"/>
      <c r="F264" s="550"/>
      <c r="G264" s="656"/>
      <c r="H264" s="551"/>
    </row>
    <row r="265" spans="1:8" s="48" customFormat="1" ht="12.75">
      <c r="A265" s="14"/>
      <c r="B265" s="14"/>
      <c r="C265" s="14"/>
      <c r="D265" s="14"/>
      <c r="E265" s="550"/>
      <c r="F265" s="550"/>
      <c r="G265" s="656"/>
      <c r="H265" s="551"/>
    </row>
    <row r="266" spans="1:8" s="48" customFormat="1" ht="12.75">
      <c r="A266" s="14"/>
      <c r="B266" s="14"/>
      <c r="C266" s="14"/>
      <c r="D266" s="881" t="s">
        <v>450</v>
      </c>
      <c r="E266" s="550"/>
      <c r="F266" s="550"/>
      <c r="G266" s="656"/>
      <c r="H266" s="551"/>
    </row>
    <row r="267" spans="1:8" s="38" customFormat="1" ht="12.75">
      <c r="A267" s="457" t="s">
        <v>0</v>
      </c>
      <c r="B267" s="458" t="s">
        <v>1</v>
      </c>
      <c r="C267" s="459" t="s">
        <v>2</v>
      </c>
      <c r="D267" s="460" t="s">
        <v>3</v>
      </c>
      <c r="E267" s="461" t="s">
        <v>122</v>
      </c>
      <c r="F267" s="460" t="s">
        <v>124</v>
      </c>
      <c r="G267" s="457" t="s">
        <v>126</v>
      </c>
      <c r="H267" s="462" t="s">
        <v>50</v>
      </c>
    </row>
    <row r="268" spans="1:8" s="38" customFormat="1" ht="12.75">
      <c r="A268" s="463"/>
      <c r="B268" s="464"/>
      <c r="C268" s="465"/>
      <c r="D268" s="466"/>
      <c r="E268" s="464" t="s">
        <v>123</v>
      </c>
      <c r="F268" s="466" t="s">
        <v>125</v>
      </c>
      <c r="G268" s="463" t="s">
        <v>345</v>
      </c>
      <c r="H268" s="464" t="s">
        <v>139</v>
      </c>
    </row>
    <row r="269" spans="1:8" s="38" customFormat="1" ht="12.75">
      <c r="A269" s="458">
        <v>1</v>
      </c>
      <c r="B269" s="552">
        <v>2</v>
      </c>
      <c r="C269" s="552">
        <v>3</v>
      </c>
      <c r="D269" s="463">
        <v>4</v>
      </c>
      <c r="E269" s="464">
        <v>5</v>
      </c>
      <c r="F269" s="464">
        <v>6</v>
      </c>
      <c r="G269" s="463">
        <v>7</v>
      </c>
      <c r="H269" s="468">
        <v>8</v>
      </c>
    </row>
    <row r="270" spans="1:8" s="38" customFormat="1" ht="12.75">
      <c r="A270" s="645"/>
      <c r="B270" s="548"/>
      <c r="C270" s="549"/>
      <c r="D270" s="651" t="s">
        <v>346</v>
      </c>
      <c r="E270" s="652">
        <f>E271+E272</f>
        <v>98985</v>
      </c>
      <c r="F270" s="652">
        <f>SUM(F271:F272)</f>
        <v>98985</v>
      </c>
      <c r="G270" s="667">
        <f>SUM(G271:G272)</f>
        <v>52799</v>
      </c>
      <c r="H270" s="659">
        <f aca="true" t="shared" si="27" ref="H270:H276">G270/F270*100</f>
        <v>53.34040511188564</v>
      </c>
    </row>
    <row r="271" spans="1:8" s="38" customFormat="1" ht="12.75">
      <c r="A271" s="525"/>
      <c r="B271" s="548"/>
      <c r="C271" s="526"/>
      <c r="D271" s="527" t="s">
        <v>161</v>
      </c>
      <c r="E271" s="503">
        <v>89895</v>
      </c>
      <c r="F271" s="503">
        <v>89895</v>
      </c>
      <c r="G271" s="581">
        <v>47473</v>
      </c>
      <c r="H271" s="496">
        <f t="shared" si="27"/>
        <v>52.809388731297624</v>
      </c>
    </row>
    <row r="272" spans="1:8" s="38" customFormat="1" ht="12.75">
      <c r="A272" s="525"/>
      <c r="B272" s="548"/>
      <c r="C272" s="526"/>
      <c r="D272" s="527" t="s">
        <v>162</v>
      </c>
      <c r="E272" s="503">
        <v>9090</v>
      </c>
      <c r="F272" s="503">
        <v>9090</v>
      </c>
      <c r="G272" s="581">
        <v>5326</v>
      </c>
      <c r="H272" s="496">
        <f t="shared" si="27"/>
        <v>58.591859185918594</v>
      </c>
    </row>
    <row r="273" spans="1:8" s="38" customFormat="1" ht="12.75">
      <c r="A273" s="517"/>
      <c r="B273" s="545"/>
      <c r="C273" s="518"/>
      <c r="D273" s="519" t="s">
        <v>70</v>
      </c>
      <c r="E273" s="520">
        <f>E274</f>
        <v>99717</v>
      </c>
      <c r="F273" s="520">
        <f>F274</f>
        <v>172503</v>
      </c>
      <c r="G273" s="612">
        <f>G274</f>
        <v>68191</v>
      </c>
      <c r="H273" s="665">
        <f t="shared" si="27"/>
        <v>39.53032700880564</v>
      </c>
    </row>
    <row r="274" spans="1:8" s="38" customFormat="1" ht="12.75">
      <c r="A274" s="525"/>
      <c r="B274" s="549"/>
      <c r="C274" s="526"/>
      <c r="D274" s="527" t="s">
        <v>167</v>
      </c>
      <c r="E274" s="503">
        <v>99717</v>
      </c>
      <c r="F274" s="503">
        <v>172503</v>
      </c>
      <c r="G274" s="581">
        <v>68191</v>
      </c>
      <c r="H274" s="421">
        <f t="shared" si="27"/>
        <v>39.53032700880564</v>
      </c>
    </row>
    <row r="275" spans="1:8" s="38" customFormat="1" ht="12.75">
      <c r="A275" s="525"/>
      <c r="B275" s="553">
        <v>80144</v>
      </c>
      <c r="C275" s="499"/>
      <c r="D275" s="499" t="s">
        <v>146</v>
      </c>
      <c r="E275" s="500">
        <f aca="true" t="shared" si="28" ref="E275:G276">E276</f>
        <v>338598</v>
      </c>
      <c r="F275" s="500">
        <f t="shared" si="28"/>
        <v>335762</v>
      </c>
      <c r="G275" s="637">
        <f t="shared" si="28"/>
        <v>155234.55</v>
      </c>
      <c r="H275" s="337">
        <f t="shared" si="27"/>
        <v>46.233507663166165</v>
      </c>
    </row>
    <row r="276" spans="1:8" s="38" customFormat="1" ht="12.75">
      <c r="A276" s="525"/>
      <c r="B276" s="548"/>
      <c r="C276" s="527"/>
      <c r="D276" s="519" t="s">
        <v>236</v>
      </c>
      <c r="E276" s="520">
        <f t="shared" si="28"/>
        <v>338598</v>
      </c>
      <c r="F276" s="520">
        <f t="shared" si="28"/>
        <v>335762</v>
      </c>
      <c r="G276" s="649">
        <f t="shared" si="28"/>
        <v>155234.55</v>
      </c>
      <c r="H276" s="604">
        <f t="shared" si="27"/>
        <v>46.233507663166165</v>
      </c>
    </row>
    <row r="277" spans="1:8" s="38" customFormat="1" ht="12.75">
      <c r="A277" s="525"/>
      <c r="B277" s="548"/>
      <c r="C277" s="527"/>
      <c r="D277" s="499" t="s">
        <v>196</v>
      </c>
      <c r="E277" s="500">
        <f>SUM(E278:E280)</f>
        <v>338598</v>
      </c>
      <c r="F277" s="500">
        <f>SUM(F278:F280)</f>
        <v>335762</v>
      </c>
      <c r="G277" s="637">
        <f>SUM(G278:G280)</f>
        <v>155234.55</v>
      </c>
      <c r="H277" s="337">
        <f aca="true" t="shared" si="29" ref="H277:H282">G277/F277*100</f>
        <v>46.233507663166165</v>
      </c>
    </row>
    <row r="278" spans="1:8" s="38" customFormat="1" ht="12.75">
      <c r="A278" s="525"/>
      <c r="B278" s="548"/>
      <c r="C278" s="527"/>
      <c r="D278" s="527" t="s">
        <v>161</v>
      </c>
      <c r="E278" s="503">
        <v>300009</v>
      </c>
      <c r="F278" s="503">
        <v>297173</v>
      </c>
      <c r="G278" s="638">
        <v>127603.06</v>
      </c>
      <c r="H278" s="496">
        <f t="shared" si="29"/>
        <v>42.93898167060938</v>
      </c>
    </row>
    <row r="279" spans="1:8" s="38" customFormat="1" ht="12.75">
      <c r="A279" s="525"/>
      <c r="B279" s="548"/>
      <c r="C279" s="527"/>
      <c r="D279" s="527" t="s">
        <v>162</v>
      </c>
      <c r="E279" s="503">
        <v>27523</v>
      </c>
      <c r="F279" s="503">
        <v>27523</v>
      </c>
      <c r="G279" s="638">
        <v>22985.93</v>
      </c>
      <c r="H279" s="496">
        <f t="shared" si="29"/>
        <v>83.51535079751481</v>
      </c>
    </row>
    <row r="280" spans="1:8" s="38" customFormat="1" ht="12.75">
      <c r="A280" s="525"/>
      <c r="B280" s="549"/>
      <c r="C280" s="527"/>
      <c r="D280" s="527" t="s">
        <v>163</v>
      </c>
      <c r="E280" s="503">
        <v>11066</v>
      </c>
      <c r="F280" s="503">
        <v>11066</v>
      </c>
      <c r="G280" s="638">
        <v>4645.56</v>
      </c>
      <c r="H280" s="496">
        <f t="shared" si="29"/>
        <v>41.980480751852525</v>
      </c>
    </row>
    <row r="281" spans="1:8" s="38" customFormat="1" ht="12.75">
      <c r="A281" s="497"/>
      <c r="B281" s="553">
        <v>80146</v>
      </c>
      <c r="C281" s="499"/>
      <c r="D281" s="499" t="s">
        <v>71</v>
      </c>
      <c r="E281" s="500">
        <f>E282</f>
        <v>91220</v>
      </c>
      <c r="F281" s="500">
        <f>F282</f>
        <v>91220</v>
      </c>
      <c r="G281" s="637">
        <f>G282</f>
        <v>20946.7</v>
      </c>
      <c r="H281" s="180">
        <f t="shared" si="29"/>
        <v>22.96283709712782</v>
      </c>
    </row>
    <row r="282" spans="1:8" s="38" customFormat="1" ht="12.75">
      <c r="A282" s="497"/>
      <c r="B282" s="544"/>
      <c r="C282" s="499"/>
      <c r="D282" s="499" t="s">
        <v>196</v>
      </c>
      <c r="E282" s="500">
        <f>SUM(E283:E283)</f>
        <v>91220</v>
      </c>
      <c r="F282" s="500">
        <f>SUM(F283:F283)</f>
        <v>91220</v>
      </c>
      <c r="G282" s="637">
        <f>SUM(G283:G283)</f>
        <v>20946.7</v>
      </c>
      <c r="H282" s="434">
        <f t="shared" si="29"/>
        <v>22.96283709712782</v>
      </c>
    </row>
    <row r="283" spans="1:8" s="38" customFormat="1" ht="12.75">
      <c r="A283" s="497"/>
      <c r="B283" s="544"/>
      <c r="C283" s="499"/>
      <c r="D283" s="527" t="s">
        <v>162</v>
      </c>
      <c r="E283" s="503">
        <f>E285+E287+E289+E291+E293</f>
        <v>91220</v>
      </c>
      <c r="F283" s="503">
        <f>F285+F287+F289+F291+F293</f>
        <v>91220</v>
      </c>
      <c r="G283" s="581">
        <f>G285+G287+G289+G291+G293</f>
        <v>20946.7</v>
      </c>
      <c r="H283" s="633">
        <f>G283/F283*100</f>
        <v>22.96283709712782</v>
      </c>
    </row>
    <row r="284" spans="1:8" s="38" customFormat="1" ht="12.75">
      <c r="A284" s="497"/>
      <c r="B284" s="544"/>
      <c r="C284" s="499"/>
      <c r="D284" s="527" t="s">
        <v>168</v>
      </c>
      <c r="E284" s="503"/>
      <c r="F284" s="503"/>
      <c r="G284" s="638"/>
      <c r="H284" s="633"/>
    </row>
    <row r="285" spans="1:8" s="38" customFormat="1" ht="12.75">
      <c r="A285" s="517"/>
      <c r="B285" s="545"/>
      <c r="C285" s="668"/>
      <c r="D285" s="519" t="s">
        <v>353</v>
      </c>
      <c r="E285" s="520">
        <f>E286</f>
        <v>11463</v>
      </c>
      <c r="F285" s="520">
        <f>F286</f>
        <v>11463</v>
      </c>
      <c r="G285" s="649">
        <f>G286</f>
        <v>2425.9</v>
      </c>
      <c r="H285" s="630">
        <f aca="true" t="shared" si="30" ref="H285:H299">G285/F285*100</f>
        <v>21.162871848556225</v>
      </c>
    </row>
    <row r="286" spans="1:8" s="38" customFormat="1" ht="12.75">
      <c r="A286" s="525"/>
      <c r="B286" s="548"/>
      <c r="C286" s="527"/>
      <c r="D286" s="527" t="s">
        <v>162</v>
      </c>
      <c r="E286" s="503">
        <v>11463</v>
      </c>
      <c r="F286" s="503">
        <v>11463</v>
      </c>
      <c r="G286" s="638">
        <v>2425.9</v>
      </c>
      <c r="H286" s="496">
        <f t="shared" si="30"/>
        <v>21.162871848556225</v>
      </c>
    </row>
    <row r="287" spans="1:8" s="38" customFormat="1" ht="12.75">
      <c r="A287" s="517"/>
      <c r="B287" s="545"/>
      <c r="C287" s="668"/>
      <c r="D287" s="519" t="s">
        <v>352</v>
      </c>
      <c r="E287" s="520">
        <f>E288</f>
        <v>15468</v>
      </c>
      <c r="F287" s="520">
        <f>F288</f>
        <v>15468</v>
      </c>
      <c r="G287" s="649">
        <f>G288</f>
        <v>3992.8</v>
      </c>
      <c r="H287" s="630">
        <f t="shared" si="30"/>
        <v>25.81329195758986</v>
      </c>
    </row>
    <row r="288" spans="1:8" s="38" customFormat="1" ht="12.75">
      <c r="A288" s="525"/>
      <c r="B288" s="548"/>
      <c r="C288" s="527"/>
      <c r="D288" s="527" t="s">
        <v>162</v>
      </c>
      <c r="E288" s="503">
        <v>15468</v>
      </c>
      <c r="F288" s="503">
        <v>15468</v>
      </c>
      <c r="G288" s="638">
        <v>3992.8</v>
      </c>
      <c r="H288" s="496">
        <f t="shared" si="30"/>
        <v>25.81329195758986</v>
      </c>
    </row>
    <row r="289" spans="1:8" s="38" customFormat="1" ht="12.75">
      <c r="A289" s="517"/>
      <c r="B289" s="545"/>
      <c r="C289" s="668"/>
      <c r="D289" s="519" t="s">
        <v>354</v>
      </c>
      <c r="E289" s="520">
        <f>E290</f>
        <v>24055</v>
      </c>
      <c r="F289" s="520">
        <f>F290</f>
        <v>24055</v>
      </c>
      <c r="G289" s="649">
        <f>G290</f>
        <v>8146.5</v>
      </c>
      <c r="H289" s="630">
        <f t="shared" si="30"/>
        <v>33.86614009561421</v>
      </c>
    </row>
    <row r="290" spans="1:8" s="38" customFormat="1" ht="12.75">
      <c r="A290" s="525"/>
      <c r="B290" s="548"/>
      <c r="C290" s="527"/>
      <c r="D290" s="527" t="s">
        <v>162</v>
      </c>
      <c r="E290" s="503">
        <v>24055</v>
      </c>
      <c r="F290" s="503">
        <v>24055</v>
      </c>
      <c r="G290" s="638">
        <v>8146.5</v>
      </c>
      <c r="H290" s="496">
        <f t="shared" si="30"/>
        <v>33.86614009561421</v>
      </c>
    </row>
    <row r="291" spans="1:8" s="38" customFormat="1" ht="12.75">
      <c r="A291" s="517"/>
      <c r="B291" s="545"/>
      <c r="C291" s="668"/>
      <c r="D291" s="519" t="s">
        <v>236</v>
      </c>
      <c r="E291" s="520">
        <f>E292</f>
        <v>26551</v>
      </c>
      <c r="F291" s="520">
        <f>F292</f>
        <v>26551</v>
      </c>
      <c r="G291" s="649">
        <f>G292</f>
        <v>6381.5</v>
      </c>
      <c r="H291" s="630">
        <f t="shared" si="30"/>
        <v>24.034876275846486</v>
      </c>
    </row>
    <row r="292" spans="1:8" s="38" customFormat="1" ht="12.75">
      <c r="A292" s="525"/>
      <c r="B292" s="548"/>
      <c r="C292" s="527"/>
      <c r="D292" s="527" t="s">
        <v>162</v>
      </c>
      <c r="E292" s="503">
        <v>26551</v>
      </c>
      <c r="F292" s="503">
        <v>26551</v>
      </c>
      <c r="G292" s="638">
        <v>6381.5</v>
      </c>
      <c r="H292" s="496">
        <f t="shared" si="30"/>
        <v>24.034876275846486</v>
      </c>
    </row>
    <row r="293" spans="1:8" s="38" customFormat="1" ht="12.75">
      <c r="A293" s="525"/>
      <c r="B293" s="548"/>
      <c r="C293" s="527"/>
      <c r="D293" s="519" t="s">
        <v>72</v>
      </c>
      <c r="E293" s="520">
        <f>E294</f>
        <v>13683</v>
      </c>
      <c r="F293" s="520">
        <f>F294</f>
        <v>13683</v>
      </c>
      <c r="G293" s="649">
        <f>G294</f>
        <v>0</v>
      </c>
      <c r="H293" s="630">
        <f t="shared" si="30"/>
        <v>0</v>
      </c>
    </row>
    <row r="294" spans="1:8" s="38" customFormat="1" ht="12.75">
      <c r="A294" s="525"/>
      <c r="B294" s="548"/>
      <c r="C294" s="527"/>
      <c r="D294" s="527" t="s">
        <v>162</v>
      </c>
      <c r="E294" s="503">
        <v>13683</v>
      </c>
      <c r="F294" s="503">
        <v>13683</v>
      </c>
      <c r="G294" s="638">
        <v>0</v>
      </c>
      <c r="H294" s="496">
        <f t="shared" si="30"/>
        <v>0</v>
      </c>
    </row>
    <row r="295" spans="1:8" s="38" customFormat="1" ht="12.75">
      <c r="A295" s="669"/>
      <c r="B295" s="670">
        <v>80148</v>
      </c>
      <c r="C295" s="671"/>
      <c r="D295" s="672" t="s">
        <v>366</v>
      </c>
      <c r="E295" s="673">
        <f aca="true" t="shared" si="31" ref="E295:G296">E296</f>
        <v>0</v>
      </c>
      <c r="F295" s="673">
        <f t="shared" si="31"/>
        <v>63946</v>
      </c>
      <c r="G295" s="674">
        <f t="shared" si="31"/>
        <v>0</v>
      </c>
      <c r="H295" s="675">
        <f t="shared" si="30"/>
        <v>0</v>
      </c>
    </row>
    <row r="296" spans="1:8" s="38" customFormat="1" ht="12.75">
      <c r="A296" s="676"/>
      <c r="B296" s="677"/>
      <c r="C296" s="678"/>
      <c r="D296" s="499" t="s">
        <v>196</v>
      </c>
      <c r="E296" s="679">
        <f t="shared" si="31"/>
        <v>0</v>
      </c>
      <c r="F296" s="679">
        <f t="shared" si="31"/>
        <v>63946</v>
      </c>
      <c r="G296" s="680">
        <f t="shared" si="31"/>
        <v>0</v>
      </c>
      <c r="H296" s="681">
        <f t="shared" si="30"/>
        <v>0</v>
      </c>
    </row>
    <row r="297" spans="1:8" s="38" customFormat="1" ht="12.75">
      <c r="A297" s="676"/>
      <c r="B297" s="677"/>
      <c r="C297" s="678"/>
      <c r="D297" s="519" t="s">
        <v>236</v>
      </c>
      <c r="E297" s="682">
        <f>SUM(E298:E300)</f>
        <v>0</v>
      </c>
      <c r="F297" s="682">
        <f>SUM(F298:F300)</f>
        <v>63946</v>
      </c>
      <c r="G297" s="683">
        <f>SUM(G298:G300)</f>
        <v>0</v>
      </c>
      <c r="H297" s="684">
        <f t="shared" si="30"/>
        <v>0</v>
      </c>
    </row>
    <row r="298" spans="1:8" s="38" customFormat="1" ht="12.75">
      <c r="A298" s="676"/>
      <c r="B298" s="677"/>
      <c r="C298" s="678"/>
      <c r="D298" s="527" t="s">
        <v>161</v>
      </c>
      <c r="E298" s="685">
        <v>0</v>
      </c>
      <c r="F298" s="685">
        <v>0</v>
      </c>
      <c r="G298" s="686">
        <v>0</v>
      </c>
      <c r="H298" s="687">
        <v>0</v>
      </c>
    </row>
    <row r="299" spans="1:8" s="38" customFormat="1" ht="12.75">
      <c r="A299" s="676"/>
      <c r="B299" s="677"/>
      <c r="C299" s="678"/>
      <c r="D299" s="527" t="s">
        <v>162</v>
      </c>
      <c r="E299" s="685">
        <v>0</v>
      </c>
      <c r="F299" s="685">
        <v>63946</v>
      </c>
      <c r="G299" s="686">
        <v>0</v>
      </c>
      <c r="H299" s="687">
        <f t="shared" si="30"/>
        <v>0</v>
      </c>
    </row>
    <row r="300" spans="1:8" s="38" customFormat="1" ht="12.75">
      <c r="A300" s="676"/>
      <c r="B300" s="677"/>
      <c r="C300" s="678"/>
      <c r="D300" s="527" t="s">
        <v>163</v>
      </c>
      <c r="E300" s="685">
        <v>0</v>
      </c>
      <c r="F300" s="685">
        <v>0</v>
      </c>
      <c r="G300" s="686">
        <v>0</v>
      </c>
      <c r="H300" s="687">
        <v>0</v>
      </c>
    </row>
    <row r="301" spans="1:8" s="38" customFormat="1" ht="12.75">
      <c r="A301" s="669"/>
      <c r="B301" s="670">
        <v>80151</v>
      </c>
      <c r="C301" s="671"/>
      <c r="D301" s="672" t="s">
        <v>325</v>
      </c>
      <c r="E301" s="673">
        <f aca="true" t="shared" si="32" ref="E301:G302">E302</f>
        <v>254107</v>
      </c>
      <c r="F301" s="673">
        <f t="shared" si="32"/>
        <v>254107</v>
      </c>
      <c r="G301" s="674">
        <f t="shared" si="32"/>
        <v>127073.56</v>
      </c>
      <c r="H301" s="675">
        <f aca="true" t="shared" si="33" ref="H301:H306">G301/F301*100</f>
        <v>50.00789431223854</v>
      </c>
    </row>
    <row r="302" spans="1:8" s="38" customFormat="1" ht="12.75">
      <c r="A302" s="676"/>
      <c r="B302" s="677"/>
      <c r="C302" s="678"/>
      <c r="D302" s="499" t="s">
        <v>196</v>
      </c>
      <c r="E302" s="679">
        <f t="shared" si="32"/>
        <v>254107</v>
      </c>
      <c r="F302" s="679">
        <f t="shared" si="32"/>
        <v>254107</v>
      </c>
      <c r="G302" s="680">
        <f t="shared" si="32"/>
        <v>127073.56</v>
      </c>
      <c r="H302" s="681">
        <f t="shared" si="33"/>
        <v>50.00789431223854</v>
      </c>
    </row>
    <row r="303" spans="1:8" s="38" customFormat="1" ht="12.75">
      <c r="A303" s="676"/>
      <c r="B303" s="677"/>
      <c r="C303" s="678"/>
      <c r="D303" s="688" t="s">
        <v>351</v>
      </c>
      <c r="E303" s="682">
        <f>SUM(E304:E306)</f>
        <v>254107</v>
      </c>
      <c r="F303" s="682">
        <f>SUM(F304:F306)</f>
        <v>254107</v>
      </c>
      <c r="G303" s="683">
        <f>SUM(G304:G306)</f>
        <v>127073.56</v>
      </c>
      <c r="H303" s="684">
        <f t="shared" si="33"/>
        <v>50.00789431223854</v>
      </c>
    </row>
    <row r="304" spans="1:8" s="38" customFormat="1" ht="12.75">
      <c r="A304" s="676"/>
      <c r="B304" s="677"/>
      <c r="C304" s="678"/>
      <c r="D304" s="527" t="s">
        <v>161</v>
      </c>
      <c r="E304" s="685">
        <v>229207</v>
      </c>
      <c r="F304" s="685">
        <v>228815</v>
      </c>
      <c r="G304" s="686">
        <v>116162.03</v>
      </c>
      <c r="H304" s="687">
        <f t="shared" si="33"/>
        <v>50.76678976465704</v>
      </c>
    </row>
    <row r="305" spans="1:8" s="38" customFormat="1" ht="12.75">
      <c r="A305" s="676"/>
      <c r="B305" s="677"/>
      <c r="C305" s="678"/>
      <c r="D305" s="527" t="s">
        <v>162</v>
      </c>
      <c r="E305" s="685">
        <v>24400</v>
      </c>
      <c r="F305" s="685">
        <f>254107-F304-F306</f>
        <v>24792</v>
      </c>
      <c r="G305" s="686">
        <f>127073.56-G304</f>
        <v>10911.529999999999</v>
      </c>
      <c r="H305" s="687">
        <f t="shared" si="33"/>
        <v>44.01230235559858</v>
      </c>
    </row>
    <row r="306" spans="1:8" s="38" customFormat="1" ht="12.75">
      <c r="A306" s="676"/>
      <c r="B306" s="677"/>
      <c r="C306" s="678"/>
      <c r="D306" s="527" t="s">
        <v>163</v>
      </c>
      <c r="E306" s="685">
        <v>500</v>
      </c>
      <c r="F306" s="685">
        <v>500</v>
      </c>
      <c r="G306" s="686">
        <v>0</v>
      </c>
      <c r="H306" s="687">
        <f t="shared" si="33"/>
        <v>0</v>
      </c>
    </row>
    <row r="307" spans="1:8" s="38" customFormat="1" ht="12.75">
      <c r="A307" s="525"/>
      <c r="B307" s="553">
        <v>80152</v>
      </c>
      <c r="C307" s="509"/>
      <c r="D307" s="499" t="s">
        <v>252</v>
      </c>
      <c r="E307" s="500"/>
      <c r="F307" s="500"/>
      <c r="G307" s="501"/>
      <c r="H307" s="547"/>
    </row>
    <row r="308" spans="1:8" s="38" customFormat="1" ht="12.75">
      <c r="A308" s="525"/>
      <c r="B308" s="544"/>
      <c r="C308" s="509"/>
      <c r="D308" s="509" t="s">
        <v>253</v>
      </c>
      <c r="E308" s="500"/>
      <c r="F308" s="500"/>
      <c r="G308" s="501"/>
      <c r="H308" s="547"/>
    </row>
    <row r="309" spans="1:8" s="38" customFormat="1" ht="12.75">
      <c r="A309" s="525"/>
      <c r="B309" s="544"/>
      <c r="C309" s="509"/>
      <c r="D309" s="509" t="s">
        <v>326</v>
      </c>
      <c r="E309" s="500"/>
      <c r="F309" s="500"/>
      <c r="G309" s="501"/>
      <c r="H309" s="547"/>
    </row>
    <row r="310" spans="1:8" s="38" customFormat="1" ht="12.75">
      <c r="A310" s="525"/>
      <c r="B310" s="544"/>
      <c r="C310" s="509"/>
      <c r="D310" s="509" t="s">
        <v>327</v>
      </c>
      <c r="E310" s="500"/>
      <c r="F310" s="500"/>
      <c r="G310" s="501"/>
      <c r="H310" s="547"/>
    </row>
    <row r="311" spans="1:8" s="38" customFormat="1" ht="12.75">
      <c r="A311" s="525"/>
      <c r="B311" s="544"/>
      <c r="C311" s="509"/>
      <c r="D311" s="509" t="s">
        <v>328</v>
      </c>
      <c r="E311" s="500"/>
      <c r="F311" s="500"/>
      <c r="G311" s="501"/>
      <c r="H311" s="547"/>
    </row>
    <row r="312" spans="1:8" s="38" customFormat="1" ht="12.75">
      <c r="A312" s="525"/>
      <c r="B312" s="544"/>
      <c r="C312" s="509"/>
      <c r="D312" s="509" t="s">
        <v>329</v>
      </c>
      <c r="E312" s="500">
        <f>E313</f>
        <v>452823</v>
      </c>
      <c r="F312" s="500">
        <f>F313</f>
        <v>343003</v>
      </c>
      <c r="G312" s="637">
        <f>G313</f>
        <v>135805.56</v>
      </c>
      <c r="H312" s="547">
        <f>G312/F312*100</f>
        <v>39.593111430512266</v>
      </c>
    </row>
    <row r="313" spans="1:8" s="38" customFormat="1" ht="12.75">
      <c r="A313" s="525"/>
      <c r="B313" s="548"/>
      <c r="C313" s="526"/>
      <c r="D313" s="499" t="s">
        <v>196</v>
      </c>
      <c r="E313" s="500">
        <f>E314+E315+E316</f>
        <v>452823</v>
      </c>
      <c r="F313" s="500">
        <f>SUM(F314:F316)</f>
        <v>343003</v>
      </c>
      <c r="G313" s="637">
        <f>SUM(G314:G316)</f>
        <v>135805.56</v>
      </c>
      <c r="H313" s="547">
        <f>G313/F313*100</f>
        <v>39.593111430512266</v>
      </c>
    </row>
    <row r="314" spans="1:8" s="38" customFormat="1" ht="12.75">
      <c r="A314" s="525"/>
      <c r="B314" s="548"/>
      <c r="C314" s="526"/>
      <c r="D314" s="527" t="s">
        <v>161</v>
      </c>
      <c r="E314" s="503">
        <f aca="true" t="shared" si="34" ref="E314:G316">E320+E325+E338</f>
        <v>368976</v>
      </c>
      <c r="F314" s="503">
        <f t="shared" si="34"/>
        <v>262756</v>
      </c>
      <c r="G314" s="581">
        <f t="shared" si="34"/>
        <v>119152.83</v>
      </c>
      <c r="H314" s="496">
        <f>G314/F314*100</f>
        <v>45.34732984213491</v>
      </c>
    </row>
    <row r="315" spans="1:8" s="38" customFormat="1" ht="12.75">
      <c r="A315" s="525"/>
      <c r="B315" s="548"/>
      <c r="C315" s="526"/>
      <c r="D315" s="527" t="s">
        <v>162</v>
      </c>
      <c r="E315" s="503">
        <f t="shared" si="34"/>
        <v>83547</v>
      </c>
      <c r="F315" s="503">
        <f t="shared" si="34"/>
        <v>79947</v>
      </c>
      <c r="G315" s="581">
        <f t="shared" si="34"/>
        <v>16652.730000000003</v>
      </c>
      <c r="H315" s="496">
        <f>G315/F315*100</f>
        <v>20.829712184322116</v>
      </c>
    </row>
    <row r="316" spans="1:8" s="38" customFormat="1" ht="12.75">
      <c r="A316" s="525"/>
      <c r="B316" s="548"/>
      <c r="C316" s="526"/>
      <c r="D316" s="527" t="s">
        <v>163</v>
      </c>
      <c r="E316" s="503">
        <f t="shared" si="34"/>
        <v>300</v>
      </c>
      <c r="F316" s="503">
        <f t="shared" si="34"/>
        <v>300</v>
      </c>
      <c r="G316" s="581">
        <f t="shared" si="34"/>
        <v>0</v>
      </c>
      <c r="H316" s="496">
        <f>G316/F316*100</f>
        <v>0</v>
      </c>
    </row>
    <row r="317" spans="1:8" s="38" customFormat="1" ht="12.75">
      <c r="A317" s="525"/>
      <c r="B317" s="548"/>
      <c r="C317" s="526"/>
      <c r="D317" s="527" t="s">
        <v>200</v>
      </c>
      <c r="E317" s="503"/>
      <c r="F317" s="503"/>
      <c r="G317" s="638"/>
      <c r="H317" s="547"/>
    </row>
    <row r="318" spans="1:8" s="38" customFormat="1" ht="12.75">
      <c r="A318" s="525"/>
      <c r="B318" s="548"/>
      <c r="C318" s="549"/>
      <c r="D318" s="651" t="s">
        <v>353</v>
      </c>
      <c r="E318" s="652">
        <f>E319</f>
        <v>58976</v>
      </c>
      <c r="F318" s="652">
        <f>F319</f>
        <v>79169</v>
      </c>
      <c r="G318" s="653">
        <f>G319</f>
        <v>19676.65</v>
      </c>
      <c r="H318" s="689">
        <f>G318/F318*100</f>
        <v>24.85398325101997</v>
      </c>
    </row>
    <row r="319" spans="1:8" s="38" customFormat="1" ht="12.75">
      <c r="A319" s="525"/>
      <c r="B319" s="548"/>
      <c r="C319" s="526"/>
      <c r="D319" s="499" t="s">
        <v>196</v>
      </c>
      <c r="E319" s="500">
        <f>E320</f>
        <v>58976</v>
      </c>
      <c r="F319" s="500">
        <f>SUM(F320:F322)</f>
        <v>79169</v>
      </c>
      <c r="G319" s="637">
        <f>SUM(G320:G322)</f>
        <v>19676.65</v>
      </c>
      <c r="H319" s="547">
        <f>G319/F319*100</f>
        <v>24.85398325101997</v>
      </c>
    </row>
    <row r="320" spans="1:8" s="38" customFormat="1" ht="12.75">
      <c r="A320" s="525"/>
      <c r="B320" s="548"/>
      <c r="C320" s="526"/>
      <c r="D320" s="527" t="s">
        <v>161</v>
      </c>
      <c r="E320" s="503">
        <v>58976</v>
      </c>
      <c r="F320" s="503">
        <v>72869</v>
      </c>
      <c r="G320" s="638">
        <v>16263.75</v>
      </c>
      <c r="H320" s="496">
        <f>G320/F320*100</f>
        <v>22.319161783474453</v>
      </c>
    </row>
    <row r="321" spans="1:8" s="38" customFormat="1" ht="12.75">
      <c r="A321" s="525"/>
      <c r="B321" s="548"/>
      <c r="C321" s="526"/>
      <c r="D321" s="527" t="s">
        <v>162</v>
      </c>
      <c r="E321" s="503">
        <v>5200</v>
      </c>
      <c r="F321" s="503">
        <f>79169-F320-F322</f>
        <v>6200</v>
      </c>
      <c r="G321" s="638">
        <f>19676.65-G320-G322</f>
        <v>3412.9000000000015</v>
      </c>
      <c r="H321" s="496">
        <f>G321/F321*100</f>
        <v>55.04677419354841</v>
      </c>
    </row>
    <row r="322" spans="1:8" s="38" customFormat="1" ht="12.75">
      <c r="A322" s="525"/>
      <c r="B322" s="548"/>
      <c r="C322" s="526"/>
      <c r="D322" s="527" t="s">
        <v>163</v>
      </c>
      <c r="E322" s="503">
        <v>100</v>
      </c>
      <c r="F322" s="503">
        <v>100</v>
      </c>
      <c r="G322" s="638">
        <v>0</v>
      </c>
      <c r="H322" s="496">
        <v>0</v>
      </c>
    </row>
    <row r="323" spans="1:8" s="38" customFormat="1" ht="12.75">
      <c r="A323" s="525"/>
      <c r="B323" s="548"/>
      <c r="C323" s="526"/>
      <c r="D323" s="651" t="s">
        <v>348</v>
      </c>
      <c r="E323" s="520">
        <f>E324</f>
        <v>87310</v>
      </c>
      <c r="F323" s="520">
        <f>F324</f>
        <v>44607</v>
      </c>
      <c r="G323" s="649">
        <f>G324</f>
        <v>14930.14</v>
      </c>
      <c r="H323" s="690">
        <f>G323/F323*100</f>
        <v>33.47039702288878</v>
      </c>
    </row>
    <row r="324" spans="1:8" s="38" customFormat="1" ht="12.75">
      <c r="A324" s="525"/>
      <c r="B324" s="548"/>
      <c r="C324" s="526"/>
      <c r="D324" s="499" t="s">
        <v>196</v>
      </c>
      <c r="E324" s="500">
        <f>SUM(E325:E327)</f>
        <v>87310</v>
      </c>
      <c r="F324" s="500">
        <f>SUM(F325:F327)</f>
        <v>44607</v>
      </c>
      <c r="G324" s="637">
        <f>SUM(G325:G327)</f>
        <v>14930.14</v>
      </c>
      <c r="H324" s="547">
        <f aca="true" t="shared" si="35" ref="H324:H342">G324/F324*100</f>
        <v>33.47039702288878</v>
      </c>
    </row>
    <row r="325" spans="1:8" s="38" customFormat="1" ht="12.75">
      <c r="A325" s="525"/>
      <c r="B325" s="548"/>
      <c r="C325" s="526"/>
      <c r="D325" s="527" t="s">
        <v>161</v>
      </c>
      <c r="E325" s="503">
        <v>76000</v>
      </c>
      <c r="F325" s="503">
        <v>38297</v>
      </c>
      <c r="G325" s="638">
        <v>13299.22</v>
      </c>
      <c r="H325" s="496">
        <f t="shared" si="35"/>
        <v>34.726532104342375</v>
      </c>
    </row>
    <row r="326" spans="1:8" s="38" customFormat="1" ht="12.75">
      <c r="A326" s="525"/>
      <c r="B326" s="548"/>
      <c r="C326" s="526"/>
      <c r="D326" s="527" t="s">
        <v>162</v>
      </c>
      <c r="E326" s="503">
        <v>11310</v>
      </c>
      <c r="F326" s="503">
        <v>6310</v>
      </c>
      <c r="G326" s="638">
        <v>1630.92</v>
      </c>
      <c r="H326" s="496">
        <f t="shared" si="35"/>
        <v>25.84659270998415</v>
      </c>
    </row>
    <row r="327" spans="1:8" s="38" customFormat="1" ht="12.75">
      <c r="A327" s="529"/>
      <c r="B327" s="549"/>
      <c r="C327" s="526"/>
      <c r="D327" s="527" t="s">
        <v>163</v>
      </c>
      <c r="E327" s="503">
        <v>0</v>
      </c>
      <c r="F327" s="503">
        <v>0</v>
      </c>
      <c r="G327" s="638">
        <v>0</v>
      </c>
      <c r="H327" s="496">
        <v>0</v>
      </c>
    </row>
    <row r="328" spans="1:8" s="48" customFormat="1" ht="12.75">
      <c r="A328" s="14"/>
      <c r="B328" s="14"/>
      <c r="C328" s="14"/>
      <c r="D328" s="14"/>
      <c r="E328" s="550"/>
      <c r="F328" s="550"/>
      <c r="G328" s="656"/>
      <c r="H328" s="551"/>
    </row>
    <row r="329" spans="1:8" s="48" customFormat="1" ht="12.75">
      <c r="A329" s="14"/>
      <c r="B329" s="14"/>
      <c r="C329" s="14"/>
      <c r="D329" s="14"/>
      <c r="E329" s="550"/>
      <c r="F329" s="550"/>
      <c r="G329" s="656"/>
      <c r="H329" s="551"/>
    </row>
    <row r="330" spans="1:8" s="48" customFormat="1" ht="12.75">
      <c r="A330" s="14"/>
      <c r="B330" s="14"/>
      <c r="C330" s="14"/>
      <c r="D330" s="14"/>
      <c r="E330" s="550"/>
      <c r="F330" s="550"/>
      <c r="G330" s="656"/>
      <c r="H330" s="551"/>
    </row>
    <row r="331" spans="1:8" s="48" customFormat="1" ht="12.75">
      <c r="A331" s="14"/>
      <c r="B331" s="14"/>
      <c r="C331" s="14"/>
      <c r="D331" s="14"/>
      <c r="E331" s="550"/>
      <c r="F331" s="550"/>
      <c r="G331" s="656"/>
      <c r="H331" s="551"/>
    </row>
    <row r="332" spans="1:8" s="48" customFormat="1" ht="12.75">
      <c r="A332" s="14"/>
      <c r="B332" s="14"/>
      <c r="C332" s="14"/>
      <c r="D332" s="881" t="s">
        <v>451</v>
      </c>
      <c r="E332" s="550"/>
      <c r="F332" s="550"/>
      <c r="G332" s="656"/>
      <c r="H332" s="551"/>
    </row>
    <row r="333" spans="1:8" s="38" customFormat="1" ht="12.75">
      <c r="A333" s="457" t="s">
        <v>0</v>
      </c>
      <c r="B333" s="458" t="s">
        <v>1</v>
      </c>
      <c r="C333" s="459" t="s">
        <v>2</v>
      </c>
      <c r="D333" s="460" t="s">
        <v>3</v>
      </c>
      <c r="E333" s="461" t="s">
        <v>122</v>
      </c>
      <c r="F333" s="460" t="s">
        <v>124</v>
      </c>
      <c r="G333" s="457" t="s">
        <v>126</v>
      </c>
      <c r="H333" s="462" t="s">
        <v>50</v>
      </c>
    </row>
    <row r="334" spans="1:8" s="38" customFormat="1" ht="12.75">
      <c r="A334" s="463"/>
      <c r="B334" s="464"/>
      <c r="C334" s="465"/>
      <c r="D334" s="466"/>
      <c r="E334" s="464" t="s">
        <v>123</v>
      </c>
      <c r="F334" s="466" t="s">
        <v>125</v>
      </c>
      <c r="G334" s="463" t="s">
        <v>345</v>
      </c>
      <c r="H334" s="464" t="s">
        <v>139</v>
      </c>
    </row>
    <row r="335" spans="1:8" s="38" customFormat="1" ht="12.75">
      <c r="A335" s="458">
        <v>1</v>
      </c>
      <c r="B335" s="552">
        <v>2</v>
      </c>
      <c r="C335" s="552">
        <v>3</v>
      </c>
      <c r="D335" s="463">
        <v>4</v>
      </c>
      <c r="E335" s="464">
        <v>5</v>
      </c>
      <c r="F335" s="464">
        <v>6</v>
      </c>
      <c r="G335" s="463">
        <v>7</v>
      </c>
      <c r="H335" s="468">
        <v>8</v>
      </c>
    </row>
    <row r="336" spans="1:8" s="38" customFormat="1" ht="12.75">
      <c r="A336" s="645"/>
      <c r="B336" s="548"/>
      <c r="C336" s="526"/>
      <c r="D336" s="651" t="s">
        <v>346</v>
      </c>
      <c r="E336" s="520">
        <f>E337</f>
        <v>301237</v>
      </c>
      <c r="F336" s="520">
        <f>F337</f>
        <v>219227</v>
      </c>
      <c r="G336" s="649">
        <f>G337</f>
        <v>101198.77</v>
      </c>
      <c r="H336" s="546">
        <f t="shared" si="35"/>
        <v>46.161636112340176</v>
      </c>
    </row>
    <row r="337" spans="1:8" s="38" customFormat="1" ht="12.75">
      <c r="A337" s="525"/>
      <c r="B337" s="548"/>
      <c r="C337" s="526"/>
      <c r="D337" s="499" t="s">
        <v>196</v>
      </c>
      <c r="E337" s="500">
        <f>SUM(E338:E340)</f>
        <v>301237</v>
      </c>
      <c r="F337" s="500">
        <f>SUM(F338:F340)</f>
        <v>219227</v>
      </c>
      <c r="G337" s="637">
        <f>SUM(G338:G340)</f>
        <v>101198.77</v>
      </c>
      <c r="H337" s="547">
        <f t="shared" si="35"/>
        <v>46.161636112340176</v>
      </c>
    </row>
    <row r="338" spans="1:8" s="38" customFormat="1" ht="12.75">
      <c r="A338" s="525"/>
      <c r="B338" s="548"/>
      <c r="C338" s="526"/>
      <c r="D338" s="527" t="s">
        <v>161</v>
      </c>
      <c r="E338" s="503">
        <v>234000</v>
      </c>
      <c r="F338" s="503">
        <v>151590</v>
      </c>
      <c r="G338" s="638">
        <v>89589.86</v>
      </c>
      <c r="H338" s="496">
        <f t="shared" si="35"/>
        <v>59.10011214460057</v>
      </c>
    </row>
    <row r="339" spans="1:8" s="38" customFormat="1" ht="12.75">
      <c r="A339" s="525"/>
      <c r="B339" s="548"/>
      <c r="C339" s="526"/>
      <c r="D339" s="527" t="s">
        <v>162</v>
      </c>
      <c r="E339" s="503">
        <v>67037</v>
      </c>
      <c r="F339" s="503">
        <v>67437</v>
      </c>
      <c r="G339" s="638">
        <v>11608.91</v>
      </c>
      <c r="H339" s="496">
        <f t="shared" si="35"/>
        <v>17.21445200705844</v>
      </c>
    </row>
    <row r="340" spans="1:8" s="38" customFormat="1" ht="12.75">
      <c r="A340" s="525"/>
      <c r="B340" s="548"/>
      <c r="C340" s="526"/>
      <c r="D340" s="527" t="s">
        <v>163</v>
      </c>
      <c r="E340" s="503">
        <v>200</v>
      </c>
      <c r="F340" s="503">
        <v>200</v>
      </c>
      <c r="G340" s="638">
        <v>0</v>
      </c>
      <c r="H340" s="496">
        <f t="shared" si="35"/>
        <v>0</v>
      </c>
    </row>
    <row r="341" spans="1:8" s="38" customFormat="1" ht="12.75">
      <c r="A341" s="497"/>
      <c r="B341" s="553">
        <v>80195</v>
      </c>
      <c r="C341" s="509"/>
      <c r="D341" s="499" t="s">
        <v>61</v>
      </c>
      <c r="E341" s="500">
        <f>E342</f>
        <v>222668</v>
      </c>
      <c r="F341" s="500">
        <f>F342</f>
        <v>322331</v>
      </c>
      <c r="G341" s="637">
        <f>G342</f>
        <v>124358.31</v>
      </c>
      <c r="H341" s="180">
        <f t="shared" si="35"/>
        <v>38.58093388473339</v>
      </c>
    </row>
    <row r="342" spans="1:8" s="38" customFormat="1" ht="12.75">
      <c r="A342" s="497"/>
      <c r="B342" s="544"/>
      <c r="C342" s="509"/>
      <c r="D342" s="499" t="s">
        <v>196</v>
      </c>
      <c r="E342" s="500">
        <f>SUM(E343:E346)</f>
        <v>222668</v>
      </c>
      <c r="F342" s="500">
        <f>SUM(F343:F346)</f>
        <v>322331</v>
      </c>
      <c r="G342" s="637">
        <f>SUM(G343:G346)</f>
        <v>124358.31</v>
      </c>
      <c r="H342" s="434">
        <f t="shared" si="35"/>
        <v>38.58093388473339</v>
      </c>
    </row>
    <row r="343" spans="1:8" s="38" customFormat="1" ht="12.75">
      <c r="A343" s="497"/>
      <c r="B343" s="544"/>
      <c r="C343" s="509"/>
      <c r="D343" s="527" t="s">
        <v>161</v>
      </c>
      <c r="E343" s="503">
        <f>E349+E363</f>
        <v>44500</v>
      </c>
      <c r="F343" s="503">
        <f>F349+F363</f>
        <v>64163</v>
      </c>
      <c r="G343" s="581">
        <f>G349+G363</f>
        <v>12536</v>
      </c>
      <c r="H343" s="633">
        <f>G343/F343*100</f>
        <v>19.537739818898743</v>
      </c>
    </row>
    <row r="344" spans="1:8" s="38" customFormat="1" ht="12.75">
      <c r="A344" s="497"/>
      <c r="B344" s="544"/>
      <c r="C344" s="509"/>
      <c r="D344" s="527" t="s">
        <v>162</v>
      </c>
      <c r="E344" s="503">
        <f>E350+E354+E356+E358+E360+E364</f>
        <v>178168</v>
      </c>
      <c r="F344" s="503">
        <f>F350+F354+F356+F358+F360+F364</f>
        <v>176203</v>
      </c>
      <c r="G344" s="581">
        <f>G350+G354+G356+G358+G360+G364</f>
        <v>101258</v>
      </c>
      <c r="H344" s="633">
        <f>G344/F344*100</f>
        <v>57.46667196358746</v>
      </c>
    </row>
    <row r="345" spans="1:8" s="38" customFormat="1" ht="12.75">
      <c r="A345" s="525"/>
      <c r="B345" s="548"/>
      <c r="C345" s="526"/>
      <c r="D345" s="599" t="s">
        <v>164</v>
      </c>
      <c r="E345" s="503">
        <f aca="true" t="shared" si="36" ref="E345:G346">E351</f>
        <v>0</v>
      </c>
      <c r="F345" s="503">
        <f t="shared" si="36"/>
        <v>80000</v>
      </c>
      <c r="G345" s="581">
        <f t="shared" si="36"/>
        <v>8600</v>
      </c>
      <c r="H345" s="633">
        <f>G345/F345*100</f>
        <v>10.75</v>
      </c>
    </row>
    <row r="346" spans="1:8" s="38" customFormat="1" ht="12.75">
      <c r="A346" s="497"/>
      <c r="B346" s="544"/>
      <c r="C346" s="509"/>
      <c r="D346" s="527" t="s">
        <v>167</v>
      </c>
      <c r="E346" s="503">
        <f t="shared" si="36"/>
        <v>0</v>
      </c>
      <c r="F346" s="503">
        <f t="shared" si="36"/>
        <v>1965</v>
      </c>
      <c r="G346" s="581">
        <f t="shared" si="36"/>
        <v>1964.31</v>
      </c>
      <c r="H346" s="633">
        <f>G346/F346*100</f>
        <v>99.9648854961832</v>
      </c>
    </row>
    <row r="347" spans="1:8" s="38" customFormat="1" ht="12.75">
      <c r="A347" s="497"/>
      <c r="B347" s="544"/>
      <c r="C347" s="509"/>
      <c r="D347" s="527" t="s">
        <v>168</v>
      </c>
      <c r="E347" s="500"/>
      <c r="F347" s="500"/>
      <c r="G347" s="637"/>
      <c r="H347" s="434"/>
    </row>
    <row r="348" spans="1:8" s="38" customFormat="1" ht="12.75">
      <c r="A348" s="497"/>
      <c r="B348" s="691"/>
      <c r="C348" s="536"/>
      <c r="D348" s="519" t="s">
        <v>72</v>
      </c>
      <c r="E348" s="520">
        <f>E349+E350</f>
        <v>56000</v>
      </c>
      <c r="F348" s="520">
        <f>F349+F350</f>
        <v>73698</v>
      </c>
      <c r="G348" s="649">
        <f>G349+G350</f>
        <v>671</v>
      </c>
      <c r="H348" s="630">
        <f>G348/F348*100</f>
        <v>0.9104724687237102</v>
      </c>
    </row>
    <row r="349" spans="1:8" s="38" customFormat="1" ht="12.75">
      <c r="A349" s="497"/>
      <c r="B349" s="691"/>
      <c r="C349" s="536"/>
      <c r="D349" s="527" t="s">
        <v>161</v>
      </c>
      <c r="E349" s="503">
        <v>0</v>
      </c>
      <c r="F349" s="503">
        <v>19663</v>
      </c>
      <c r="G349" s="638">
        <v>0</v>
      </c>
      <c r="H349" s="633">
        <v>0</v>
      </c>
    </row>
    <row r="350" spans="1:8" s="38" customFormat="1" ht="12.75">
      <c r="A350" s="525"/>
      <c r="B350" s="548"/>
      <c r="C350" s="526"/>
      <c r="D350" s="527" t="s">
        <v>162</v>
      </c>
      <c r="E350" s="503">
        <v>56000</v>
      </c>
      <c r="F350" s="503">
        <v>54035</v>
      </c>
      <c r="G350" s="638">
        <v>671</v>
      </c>
      <c r="H350" s="421">
        <f aca="true" t="shared" si="37" ref="H350:H358">G350/F350*100</f>
        <v>1.2417877301748865</v>
      </c>
    </row>
    <row r="351" spans="1:8" s="38" customFormat="1" ht="12.75">
      <c r="A351" s="525"/>
      <c r="B351" s="548"/>
      <c r="C351" s="526"/>
      <c r="D351" s="599" t="s">
        <v>164</v>
      </c>
      <c r="E351" s="503">
        <v>0</v>
      </c>
      <c r="F351" s="503">
        <v>80000</v>
      </c>
      <c r="G351" s="638">
        <v>8600</v>
      </c>
      <c r="H351" s="421">
        <f t="shared" si="37"/>
        <v>10.75</v>
      </c>
    </row>
    <row r="352" spans="1:8" s="38" customFormat="1" ht="12.75">
      <c r="A352" s="525"/>
      <c r="B352" s="548"/>
      <c r="C352" s="526"/>
      <c r="D352" s="527" t="s">
        <v>167</v>
      </c>
      <c r="E352" s="503">
        <v>0</v>
      </c>
      <c r="F352" s="503">
        <v>1965</v>
      </c>
      <c r="G352" s="581">
        <v>1964.31</v>
      </c>
      <c r="H352" s="421">
        <f t="shared" si="37"/>
        <v>99.9648854961832</v>
      </c>
    </row>
    <row r="353" spans="1:8" s="38" customFormat="1" ht="12.75">
      <c r="A353" s="517"/>
      <c r="B353" s="545"/>
      <c r="C353" s="518"/>
      <c r="D353" s="519" t="s">
        <v>353</v>
      </c>
      <c r="E353" s="520">
        <f>E354</f>
        <v>34450</v>
      </c>
      <c r="F353" s="520">
        <f>F354</f>
        <v>34450</v>
      </c>
      <c r="G353" s="612">
        <f>G354</f>
        <v>31000</v>
      </c>
      <c r="H353" s="665">
        <f t="shared" si="37"/>
        <v>89.98548621190132</v>
      </c>
    </row>
    <row r="354" spans="1:8" s="38" customFormat="1" ht="12.75">
      <c r="A354" s="525"/>
      <c r="B354" s="548"/>
      <c r="C354" s="526"/>
      <c r="D354" s="527" t="s">
        <v>162</v>
      </c>
      <c r="E354" s="503">
        <v>34450</v>
      </c>
      <c r="F354" s="503">
        <v>34450</v>
      </c>
      <c r="G354" s="581">
        <v>31000</v>
      </c>
      <c r="H354" s="496">
        <f t="shared" si="37"/>
        <v>89.98548621190132</v>
      </c>
    </row>
    <row r="355" spans="1:8" s="38" customFormat="1" ht="12.75">
      <c r="A355" s="517"/>
      <c r="B355" s="545"/>
      <c r="C355" s="518"/>
      <c r="D355" s="519" t="s">
        <v>352</v>
      </c>
      <c r="E355" s="520">
        <f>E356</f>
        <v>31883</v>
      </c>
      <c r="F355" s="520">
        <f>F356</f>
        <v>31883</v>
      </c>
      <c r="G355" s="612">
        <f>G356</f>
        <v>23769</v>
      </c>
      <c r="H355" s="665">
        <f t="shared" si="37"/>
        <v>74.55070100053321</v>
      </c>
    </row>
    <row r="356" spans="1:8" s="38" customFormat="1" ht="12.75">
      <c r="A356" s="525"/>
      <c r="B356" s="548"/>
      <c r="C356" s="526"/>
      <c r="D356" s="527" t="s">
        <v>162</v>
      </c>
      <c r="E356" s="503">
        <v>31883</v>
      </c>
      <c r="F356" s="503">
        <v>31883</v>
      </c>
      <c r="G356" s="581">
        <v>23769</v>
      </c>
      <c r="H356" s="496">
        <f t="shared" si="37"/>
        <v>74.55070100053321</v>
      </c>
    </row>
    <row r="357" spans="1:8" s="38" customFormat="1" ht="12.75">
      <c r="A357" s="517"/>
      <c r="B357" s="545"/>
      <c r="C357" s="518"/>
      <c r="D357" s="519" t="s">
        <v>354</v>
      </c>
      <c r="E357" s="520">
        <f>E358</f>
        <v>48569</v>
      </c>
      <c r="F357" s="520">
        <f>F358</f>
        <v>48569</v>
      </c>
      <c r="G357" s="612">
        <f>G358</f>
        <v>42093</v>
      </c>
      <c r="H357" s="665">
        <f t="shared" si="37"/>
        <v>86.66639214313658</v>
      </c>
    </row>
    <row r="358" spans="1:8" s="38" customFormat="1" ht="12.75">
      <c r="A358" s="525"/>
      <c r="B358" s="548"/>
      <c r="C358" s="526"/>
      <c r="D358" s="527" t="s">
        <v>162</v>
      </c>
      <c r="E358" s="503">
        <v>48569</v>
      </c>
      <c r="F358" s="503">
        <v>48569</v>
      </c>
      <c r="G358" s="581">
        <v>42093</v>
      </c>
      <c r="H358" s="496">
        <f t="shared" si="37"/>
        <v>86.66639214313658</v>
      </c>
    </row>
    <row r="359" spans="1:8" s="38" customFormat="1" ht="12.75">
      <c r="A359" s="517"/>
      <c r="B359" s="545"/>
      <c r="C359" s="518"/>
      <c r="D359" s="519" t="s">
        <v>236</v>
      </c>
      <c r="E359" s="520">
        <f>E360</f>
        <v>4966</v>
      </c>
      <c r="F359" s="520">
        <f>F360</f>
        <v>4966</v>
      </c>
      <c r="G359" s="612">
        <f>G360</f>
        <v>3725</v>
      </c>
      <c r="H359" s="665">
        <f>G359/F359*100</f>
        <v>75.01006846556585</v>
      </c>
    </row>
    <row r="360" spans="1:8" s="38" customFormat="1" ht="12.75">
      <c r="A360" s="525"/>
      <c r="B360" s="548"/>
      <c r="C360" s="526"/>
      <c r="D360" s="527" t="s">
        <v>162</v>
      </c>
      <c r="E360" s="503">
        <v>4966</v>
      </c>
      <c r="F360" s="503">
        <v>4966</v>
      </c>
      <c r="G360" s="581">
        <v>3725</v>
      </c>
      <c r="H360" s="496">
        <f>G360/F360*100</f>
        <v>75.01006846556585</v>
      </c>
    </row>
    <row r="361" spans="1:8" s="46" customFormat="1" ht="12.75">
      <c r="A361" s="511"/>
      <c r="B361" s="544"/>
      <c r="C361" s="509"/>
      <c r="D361" s="499" t="s">
        <v>382</v>
      </c>
      <c r="E361" s="500"/>
      <c r="F361" s="500"/>
      <c r="G361" s="642"/>
      <c r="H361" s="547"/>
    </row>
    <row r="362" spans="1:8" s="38" customFormat="1" ht="12.75">
      <c r="A362" s="525"/>
      <c r="B362" s="548"/>
      <c r="C362" s="526"/>
      <c r="D362" s="519" t="s">
        <v>337</v>
      </c>
      <c r="E362" s="520">
        <f>SUM(E363:E364)</f>
        <v>46800</v>
      </c>
      <c r="F362" s="520">
        <f>SUM(F363:F364)</f>
        <v>46800</v>
      </c>
      <c r="G362" s="612">
        <f>SUM(G363:G364)</f>
        <v>12536</v>
      </c>
      <c r="H362" s="546">
        <f aca="true" t="shared" si="38" ref="H362:H367">G362/F362*100</f>
        <v>26.78632478632479</v>
      </c>
    </row>
    <row r="363" spans="1:8" s="38" customFormat="1" ht="12.75">
      <c r="A363" s="525"/>
      <c r="B363" s="548"/>
      <c r="C363" s="526"/>
      <c r="D363" s="527" t="s">
        <v>161</v>
      </c>
      <c r="E363" s="503">
        <v>44500</v>
      </c>
      <c r="F363" s="503">
        <v>44500</v>
      </c>
      <c r="G363" s="581">
        <v>12536</v>
      </c>
      <c r="H363" s="546">
        <f t="shared" si="38"/>
        <v>28.170786516853934</v>
      </c>
    </row>
    <row r="364" spans="1:8" s="38" customFormat="1" ht="12.75">
      <c r="A364" s="529"/>
      <c r="B364" s="549"/>
      <c r="C364" s="526"/>
      <c r="D364" s="527" t="s">
        <v>162</v>
      </c>
      <c r="E364" s="503">
        <v>2300</v>
      </c>
      <c r="F364" s="503">
        <v>2300</v>
      </c>
      <c r="G364" s="581">
        <v>0</v>
      </c>
      <c r="H364" s="546">
        <f t="shared" si="38"/>
        <v>0</v>
      </c>
    </row>
    <row r="365" spans="1:8" s="38" customFormat="1" ht="12.75">
      <c r="A365" s="507">
        <v>851</v>
      </c>
      <c r="B365" s="506"/>
      <c r="C365" s="470"/>
      <c r="D365" s="692" t="s">
        <v>35</v>
      </c>
      <c r="E365" s="616">
        <f>E366+E367</f>
        <v>1980000</v>
      </c>
      <c r="F365" s="616">
        <f>F366+F367</f>
        <v>2143450</v>
      </c>
      <c r="G365" s="693">
        <f>G366+G367</f>
        <v>640807.4</v>
      </c>
      <c r="H365" s="296">
        <f t="shared" si="38"/>
        <v>29.896074086169495</v>
      </c>
    </row>
    <row r="366" spans="1:8" s="38" customFormat="1" ht="12.75">
      <c r="A366" s="507"/>
      <c r="B366" s="507"/>
      <c r="C366" s="476"/>
      <c r="D366" s="477" t="s">
        <v>143</v>
      </c>
      <c r="E366" s="694">
        <f>E371+E412</f>
        <v>725000</v>
      </c>
      <c r="F366" s="694">
        <f>F371+F412</f>
        <v>859000</v>
      </c>
      <c r="G366" s="562">
        <f>G371+G412</f>
        <v>55474</v>
      </c>
      <c r="H366" s="417">
        <f t="shared" si="38"/>
        <v>6.457974388824214</v>
      </c>
    </row>
    <row r="367" spans="1:8" s="38" customFormat="1" ht="12.75">
      <c r="A367" s="507"/>
      <c r="B367" s="507"/>
      <c r="C367" s="476"/>
      <c r="D367" s="477" t="s">
        <v>383</v>
      </c>
      <c r="E367" s="694">
        <f>E368+E369</f>
        <v>1255000</v>
      </c>
      <c r="F367" s="694">
        <f>F368+F369</f>
        <v>1284450</v>
      </c>
      <c r="G367" s="562">
        <f>G368+G369</f>
        <v>585333.4</v>
      </c>
      <c r="H367" s="417">
        <f t="shared" si="38"/>
        <v>45.57074234107984</v>
      </c>
    </row>
    <row r="368" spans="1:8" s="38" customFormat="1" ht="12.75">
      <c r="A368" s="507"/>
      <c r="B368" s="507"/>
      <c r="C368" s="476"/>
      <c r="D368" s="477" t="s">
        <v>161</v>
      </c>
      <c r="E368" s="694">
        <f>E380</f>
        <v>0</v>
      </c>
      <c r="F368" s="694">
        <f>F380</f>
        <v>960</v>
      </c>
      <c r="G368" s="562">
        <f>G380</f>
        <v>0</v>
      </c>
      <c r="H368" s="417">
        <v>0</v>
      </c>
    </row>
    <row r="369" spans="1:8" s="38" customFormat="1" ht="12.75">
      <c r="A369" s="507"/>
      <c r="B369" s="507"/>
      <c r="C369" s="482"/>
      <c r="D369" s="477" t="s">
        <v>162</v>
      </c>
      <c r="E369" s="694">
        <f>E373+E377+E381+E390+E405+E414</f>
        <v>1255000</v>
      </c>
      <c r="F369" s="694">
        <f>F373+F377+F381+F390+F405+F414</f>
        <v>1283490</v>
      </c>
      <c r="G369" s="562">
        <f>G372+G376+G381+G389+G405+G411</f>
        <v>585333.4</v>
      </c>
      <c r="H369" s="417">
        <f>G369/F369*100</f>
        <v>45.60482746262145</v>
      </c>
    </row>
    <row r="370" spans="1:8" s="38" customFormat="1" ht="12.75">
      <c r="A370" s="622"/>
      <c r="B370" s="623">
        <v>85111</v>
      </c>
      <c r="C370" s="485"/>
      <c r="D370" s="622" t="s">
        <v>148</v>
      </c>
      <c r="E370" s="695">
        <f>E371+E372</f>
        <v>0</v>
      </c>
      <c r="F370" s="695">
        <f>F371+F372</f>
        <v>92550</v>
      </c>
      <c r="G370" s="696">
        <f>G371+G372</f>
        <v>69152.8</v>
      </c>
      <c r="H370" s="180">
        <f>G370/F370*100</f>
        <v>74.71939492166398</v>
      </c>
    </row>
    <row r="371" spans="1:8" s="38" customFormat="1" ht="12.75">
      <c r="A371" s="626"/>
      <c r="B371" s="627"/>
      <c r="C371" s="491"/>
      <c r="D371" s="512" t="s">
        <v>143</v>
      </c>
      <c r="E371" s="697">
        <v>0</v>
      </c>
      <c r="F371" s="697">
        <f>F374</f>
        <v>69000</v>
      </c>
      <c r="G371" s="698">
        <f>G374</f>
        <v>55474</v>
      </c>
      <c r="H371" s="570">
        <f>G371/F371*100</f>
        <v>80.39710144927537</v>
      </c>
    </row>
    <row r="372" spans="1:8" s="38" customFormat="1" ht="12.75">
      <c r="A372" s="626"/>
      <c r="B372" s="627"/>
      <c r="C372" s="491"/>
      <c r="D372" s="499" t="s">
        <v>196</v>
      </c>
      <c r="E372" s="695">
        <f>SUM(E373:E373)</f>
        <v>0</v>
      </c>
      <c r="F372" s="695">
        <f>F373</f>
        <v>23550</v>
      </c>
      <c r="G372" s="696">
        <f>G373</f>
        <v>13678.8</v>
      </c>
      <c r="H372" s="180">
        <v>0</v>
      </c>
    </row>
    <row r="373" spans="1:8" s="38" customFormat="1" ht="12.75">
      <c r="A373" s="626"/>
      <c r="B373" s="627"/>
      <c r="C373" s="493"/>
      <c r="D373" s="527" t="s">
        <v>162</v>
      </c>
      <c r="E373" s="494">
        <v>0</v>
      </c>
      <c r="F373" s="494">
        <v>23550</v>
      </c>
      <c r="G373" s="699">
        <v>13678.8</v>
      </c>
      <c r="H373" s="346">
        <v>0</v>
      </c>
    </row>
    <row r="374" spans="1:8" s="38" customFormat="1" ht="12.75">
      <c r="A374" s="525"/>
      <c r="B374" s="532"/>
      <c r="C374" s="526"/>
      <c r="D374" s="527" t="s">
        <v>141</v>
      </c>
      <c r="E374" s="503">
        <v>0</v>
      </c>
      <c r="F374" s="503">
        <v>69000</v>
      </c>
      <c r="G374" s="421">
        <v>55474</v>
      </c>
      <c r="H374" s="496">
        <f>G374/F374*100</f>
        <v>80.39710144927537</v>
      </c>
    </row>
    <row r="375" spans="1:8" s="38" customFormat="1" ht="12.75">
      <c r="A375" s="626"/>
      <c r="B375" s="622">
        <v>85117</v>
      </c>
      <c r="C375" s="493"/>
      <c r="D375" s="486" t="s">
        <v>251</v>
      </c>
      <c r="E375" s="487">
        <f>E376</f>
        <v>10000</v>
      </c>
      <c r="F375" s="487">
        <f>F376</f>
        <v>10000</v>
      </c>
      <c r="G375" s="700">
        <f>G376</f>
        <v>0</v>
      </c>
      <c r="H375" s="180">
        <v>0</v>
      </c>
    </row>
    <row r="376" spans="1:8" s="38" customFormat="1" ht="12.75">
      <c r="A376" s="626"/>
      <c r="B376" s="626"/>
      <c r="C376" s="493"/>
      <c r="D376" s="499" t="s">
        <v>196</v>
      </c>
      <c r="E376" s="487">
        <f>E377</f>
        <v>10000</v>
      </c>
      <c r="F376" s="487">
        <f>SUM(F377:F377)</f>
        <v>10000</v>
      </c>
      <c r="G376" s="700">
        <f>SUM(G377:G377)</f>
        <v>0</v>
      </c>
      <c r="H376" s="180">
        <v>0</v>
      </c>
    </row>
    <row r="377" spans="1:8" s="38" customFormat="1" ht="12.75">
      <c r="A377" s="626"/>
      <c r="B377" s="701"/>
      <c r="C377" s="493"/>
      <c r="D377" s="527" t="s">
        <v>162</v>
      </c>
      <c r="E377" s="494">
        <v>10000</v>
      </c>
      <c r="F377" s="494">
        <v>10000</v>
      </c>
      <c r="G377" s="699">
        <v>0</v>
      </c>
      <c r="H377" s="346">
        <v>0</v>
      </c>
    </row>
    <row r="378" spans="1:8" s="38" customFormat="1" ht="12.75">
      <c r="A378" s="525"/>
      <c r="B378" s="627">
        <v>85153</v>
      </c>
      <c r="C378" s="485"/>
      <c r="D378" s="701" t="s">
        <v>114</v>
      </c>
      <c r="E378" s="702">
        <f>E379</f>
        <v>0</v>
      </c>
      <c r="F378" s="702">
        <f>F379</f>
        <v>2900</v>
      </c>
      <c r="G378" s="703">
        <f>G379</f>
        <v>40</v>
      </c>
      <c r="H378" s="434">
        <f>G378/F378*100</f>
        <v>1.3793103448275863</v>
      </c>
    </row>
    <row r="379" spans="1:8" s="38" customFormat="1" ht="12.75">
      <c r="A379" s="525"/>
      <c r="B379" s="627"/>
      <c r="C379" s="491"/>
      <c r="D379" s="499" t="s">
        <v>196</v>
      </c>
      <c r="E379" s="487">
        <f>SUM(E381:E381)</f>
        <v>0</v>
      </c>
      <c r="F379" s="487">
        <f>F380+F381</f>
        <v>2900</v>
      </c>
      <c r="G379" s="700">
        <f>G380+G381</f>
        <v>40</v>
      </c>
      <c r="H379" s="434">
        <f>G379/F379*100</f>
        <v>1.3793103448275863</v>
      </c>
    </row>
    <row r="380" spans="1:8" s="38" customFormat="1" ht="12.75">
      <c r="A380" s="525"/>
      <c r="B380" s="627"/>
      <c r="C380" s="491"/>
      <c r="D380" s="527" t="s">
        <v>161</v>
      </c>
      <c r="E380" s="494">
        <f>E386</f>
        <v>0</v>
      </c>
      <c r="F380" s="494">
        <f>F386</f>
        <v>960</v>
      </c>
      <c r="G380" s="494">
        <f>G386</f>
        <v>0</v>
      </c>
      <c r="H380" s="633">
        <f>G380/F380*100</f>
        <v>0</v>
      </c>
    </row>
    <row r="381" spans="1:8" s="38" customFormat="1" ht="12.75">
      <c r="A381" s="525"/>
      <c r="B381" s="627"/>
      <c r="C381" s="491"/>
      <c r="D381" s="527" t="s">
        <v>162</v>
      </c>
      <c r="E381" s="494">
        <f>E384+E386</f>
        <v>0</v>
      </c>
      <c r="F381" s="494">
        <f>F384+F387</f>
        <v>1940</v>
      </c>
      <c r="G381" s="494">
        <f>G387</f>
        <v>40</v>
      </c>
      <c r="H381" s="633">
        <f>G381/F381*100</f>
        <v>2.0618556701030926</v>
      </c>
    </row>
    <row r="382" spans="1:8" s="38" customFormat="1" ht="12.75">
      <c r="A382" s="525"/>
      <c r="B382" s="627"/>
      <c r="C382" s="491"/>
      <c r="D382" s="527" t="s">
        <v>200</v>
      </c>
      <c r="E382" s="494"/>
      <c r="F382" s="494"/>
      <c r="G382" s="699"/>
      <c r="H382" s="633"/>
    </row>
    <row r="383" spans="1:8" s="38" customFormat="1" ht="12.75">
      <c r="A383" s="525"/>
      <c r="B383" s="627"/>
      <c r="C383" s="491"/>
      <c r="D383" s="519" t="s">
        <v>236</v>
      </c>
      <c r="E383" s="704">
        <v>0</v>
      </c>
      <c r="F383" s="704">
        <f>F384</f>
        <v>1400</v>
      </c>
      <c r="G383" s="705">
        <f>G384</f>
        <v>0</v>
      </c>
      <c r="H383" s="630">
        <f>G383/F383*100</f>
        <v>0</v>
      </c>
    </row>
    <row r="384" spans="1:8" s="38" customFormat="1" ht="12.75">
      <c r="A384" s="525"/>
      <c r="B384" s="627"/>
      <c r="C384" s="491"/>
      <c r="D384" s="527" t="s">
        <v>162</v>
      </c>
      <c r="E384" s="494">
        <v>0</v>
      </c>
      <c r="F384" s="494">
        <v>1400</v>
      </c>
      <c r="G384" s="699">
        <v>0</v>
      </c>
      <c r="H384" s="633">
        <f>G384/F384*100</f>
        <v>0</v>
      </c>
    </row>
    <row r="385" spans="1:8" s="38" customFormat="1" ht="12.75">
      <c r="A385" s="525"/>
      <c r="B385" s="548"/>
      <c r="C385" s="526"/>
      <c r="D385" s="519" t="s">
        <v>352</v>
      </c>
      <c r="E385" s="520">
        <v>0</v>
      </c>
      <c r="F385" s="520">
        <f>F386+F387</f>
        <v>1500</v>
      </c>
      <c r="G385" s="649">
        <f>G386+G387</f>
        <v>40</v>
      </c>
      <c r="H385" s="630">
        <f>G385/F385*100</f>
        <v>2.666666666666667</v>
      </c>
    </row>
    <row r="386" spans="1:8" s="38" customFormat="1" ht="12.75">
      <c r="A386" s="525"/>
      <c r="B386" s="548"/>
      <c r="C386" s="526"/>
      <c r="D386" s="527" t="s">
        <v>161</v>
      </c>
      <c r="E386" s="503">
        <v>0</v>
      </c>
      <c r="F386" s="503">
        <v>960</v>
      </c>
      <c r="G386" s="638">
        <v>0</v>
      </c>
      <c r="H386" s="496">
        <f>G386/F386*100</f>
        <v>0</v>
      </c>
    </row>
    <row r="387" spans="1:8" s="38" customFormat="1" ht="12.75">
      <c r="A387" s="525"/>
      <c r="B387" s="549"/>
      <c r="C387" s="526"/>
      <c r="D387" s="527" t="s">
        <v>162</v>
      </c>
      <c r="E387" s="503">
        <v>0</v>
      </c>
      <c r="F387" s="503">
        <v>540</v>
      </c>
      <c r="G387" s="638">
        <v>40</v>
      </c>
      <c r="H387" s="496">
        <v>0</v>
      </c>
    </row>
    <row r="388" spans="1:8" s="38" customFormat="1" ht="12.75">
      <c r="A388" s="525"/>
      <c r="B388" s="641">
        <v>85154</v>
      </c>
      <c r="C388" s="533"/>
      <c r="D388" s="533" t="s">
        <v>105</v>
      </c>
      <c r="E388" s="534">
        <f>E389</f>
        <v>0</v>
      </c>
      <c r="F388" s="534">
        <f>F389</f>
        <v>2600</v>
      </c>
      <c r="G388" s="657">
        <f>G389</f>
        <v>0</v>
      </c>
      <c r="H388" s="434">
        <f>G388/F388*100</f>
        <v>0</v>
      </c>
    </row>
    <row r="389" spans="1:8" s="38" customFormat="1" ht="12.75">
      <c r="A389" s="525"/>
      <c r="B389" s="641"/>
      <c r="C389" s="499"/>
      <c r="D389" s="499" t="s">
        <v>196</v>
      </c>
      <c r="E389" s="500">
        <f>SUM(E390:E390)</f>
        <v>0</v>
      </c>
      <c r="F389" s="500">
        <f>SUM(F390:F390)</f>
        <v>2600</v>
      </c>
      <c r="G389" s="637">
        <f>SUM(G390:G390)</f>
        <v>0</v>
      </c>
      <c r="H389" s="434">
        <f>G389/F389*100</f>
        <v>0</v>
      </c>
    </row>
    <row r="390" spans="1:8" s="38" customFormat="1" ht="12.75">
      <c r="A390" s="525"/>
      <c r="B390" s="641"/>
      <c r="C390" s="499"/>
      <c r="D390" s="527" t="s">
        <v>162</v>
      </c>
      <c r="E390" s="503">
        <v>0</v>
      </c>
      <c r="F390" s="503">
        <f>F392+F394</f>
        <v>2600</v>
      </c>
      <c r="G390" s="638">
        <f>G392+G394</f>
        <v>0</v>
      </c>
      <c r="H390" s="633">
        <f>G390/F390*100</f>
        <v>0</v>
      </c>
    </row>
    <row r="391" spans="1:8" s="38" customFormat="1" ht="12.75">
      <c r="A391" s="525"/>
      <c r="B391" s="641"/>
      <c r="C391" s="499"/>
      <c r="D391" s="527" t="s">
        <v>168</v>
      </c>
      <c r="E391" s="503"/>
      <c r="F391" s="503"/>
      <c r="G391" s="638"/>
      <c r="H391" s="633"/>
    </row>
    <row r="392" spans="1:8" s="38" customFormat="1" ht="12.75">
      <c r="A392" s="525"/>
      <c r="B392" s="14"/>
      <c r="C392" s="527"/>
      <c r="D392" s="519" t="s">
        <v>352</v>
      </c>
      <c r="E392" s="520">
        <v>0</v>
      </c>
      <c r="F392" s="520">
        <f>F393</f>
        <v>600</v>
      </c>
      <c r="G392" s="649">
        <f>G393</f>
        <v>0</v>
      </c>
      <c r="H392" s="630">
        <f>G392/F392*100</f>
        <v>0</v>
      </c>
    </row>
    <row r="393" spans="1:8" s="38" customFormat="1" ht="12.75">
      <c r="A393" s="525"/>
      <c r="B393" s="14"/>
      <c r="C393" s="527"/>
      <c r="D393" s="527" t="s">
        <v>162</v>
      </c>
      <c r="E393" s="503">
        <v>0</v>
      </c>
      <c r="F393" s="503">
        <v>600</v>
      </c>
      <c r="G393" s="638">
        <v>0</v>
      </c>
      <c r="H393" s="496">
        <f>G393/F393*100</f>
        <v>0</v>
      </c>
    </row>
    <row r="394" spans="1:8" s="38" customFormat="1" ht="12.75">
      <c r="A394" s="525"/>
      <c r="B394" s="14"/>
      <c r="C394" s="527"/>
      <c r="D394" s="519" t="s">
        <v>351</v>
      </c>
      <c r="E394" s="520">
        <v>0</v>
      </c>
      <c r="F394" s="520">
        <f>F395</f>
        <v>2000</v>
      </c>
      <c r="G394" s="649">
        <v>0</v>
      </c>
      <c r="H394" s="630">
        <f>G394/F394*100</f>
        <v>0</v>
      </c>
    </row>
    <row r="395" spans="1:8" s="38" customFormat="1" ht="12.75">
      <c r="A395" s="529"/>
      <c r="B395" s="549"/>
      <c r="C395" s="527"/>
      <c r="D395" s="527" t="s">
        <v>162</v>
      </c>
      <c r="E395" s="503">
        <v>0</v>
      </c>
      <c r="F395" s="503">
        <v>2000</v>
      </c>
      <c r="G395" s="638">
        <v>0</v>
      </c>
      <c r="H395" s="496">
        <f>G395/F395*100</f>
        <v>0</v>
      </c>
    </row>
    <row r="396" spans="1:8" s="48" customFormat="1" ht="12.75">
      <c r="A396" s="14"/>
      <c r="B396" s="14"/>
      <c r="C396" s="14"/>
      <c r="D396" s="14"/>
      <c r="E396" s="550"/>
      <c r="F396" s="550"/>
      <c r="G396" s="656"/>
      <c r="H396" s="551"/>
    </row>
    <row r="397" spans="1:8" s="48" customFormat="1" ht="12.75">
      <c r="A397" s="14"/>
      <c r="B397" s="14"/>
      <c r="C397" s="14"/>
      <c r="D397" s="14"/>
      <c r="E397" s="550"/>
      <c r="F397" s="550"/>
      <c r="G397" s="656"/>
      <c r="H397" s="551"/>
    </row>
    <row r="398" spans="1:8" s="48" customFormat="1" ht="12.75">
      <c r="A398" s="14"/>
      <c r="B398" s="14"/>
      <c r="C398" s="14"/>
      <c r="D398" s="881" t="s">
        <v>452</v>
      </c>
      <c r="E398" s="550"/>
      <c r="F398" s="550"/>
      <c r="G398" s="656"/>
      <c r="H398" s="551"/>
    </row>
    <row r="399" spans="1:8" s="38" customFormat="1" ht="12.75">
      <c r="A399" s="457" t="s">
        <v>0</v>
      </c>
      <c r="B399" s="458" t="s">
        <v>1</v>
      </c>
      <c r="C399" s="459" t="s">
        <v>2</v>
      </c>
      <c r="D399" s="460" t="s">
        <v>3</v>
      </c>
      <c r="E399" s="461" t="s">
        <v>122</v>
      </c>
      <c r="F399" s="460" t="s">
        <v>124</v>
      </c>
      <c r="G399" s="457" t="s">
        <v>126</v>
      </c>
      <c r="H399" s="462" t="s">
        <v>50</v>
      </c>
    </row>
    <row r="400" spans="1:8" s="38" customFormat="1" ht="12.75">
      <c r="A400" s="463"/>
      <c r="B400" s="464"/>
      <c r="C400" s="465"/>
      <c r="D400" s="466"/>
      <c r="E400" s="464" t="s">
        <v>123</v>
      </c>
      <c r="F400" s="466" t="s">
        <v>125</v>
      </c>
      <c r="G400" s="463" t="s">
        <v>345</v>
      </c>
      <c r="H400" s="464" t="s">
        <v>139</v>
      </c>
    </row>
    <row r="401" spans="1:8" s="38" customFormat="1" ht="12.75">
      <c r="A401" s="552">
        <v>1</v>
      </c>
      <c r="B401" s="552">
        <v>2</v>
      </c>
      <c r="C401" s="552">
        <v>3</v>
      </c>
      <c r="D401" s="463">
        <v>4</v>
      </c>
      <c r="E401" s="464">
        <v>5</v>
      </c>
      <c r="F401" s="464">
        <v>6</v>
      </c>
      <c r="G401" s="463">
        <v>7</v>
      </c>
      <c r="H401" s="468">
        <v>8</v>
      </c>
    </row>
    <row r="402" spans="1:8" s="38" customFormat="1" ht="12.75">
      <c r="A402" s="497"/>
      <c r="B402" s="553">
        <v>85156</v>
      </c>
      <c r="C402" s="509"/>
      <c r="D402" s="499" t="s">
        <v>73</v>
      </c>
      <c r="E402" s="500"/>
      <c r="F402" s="500"/>
      <c r="G402" s="637"/>
      <c r="H402" s="337"/>
    </row>
    <row r="403" spans="1:8" s="38" customFormat="1" ht="12.75">
      <c r="A403" s="497"/>
      <c r="B403" s="544"/>
      <c r="C403" s="509"/>
      <c r="D403" s="499" t="s">
        <v>74</v>
      </c>
      <c r="E403" s="500">
        <f>E406+E408</f>
        <v>1245000</v>
      </c>
      <c r="F403" s="500">
        <f>F406+F408</f>
        <v>1245000</v>
      </c>
      <c r="G403" s="637">
        <f>G406+G408</f>
        <v>571214.6</v>
      </c>
      <c r="H403" s="180">
        <f>G403/F403*100</f>
        <v>45.88069076305221</v>
      </c>
    </row>
    <row r="404" spans="1:8" s="38" customFormat="1" ht="12.75">
      <c r="A404" s="497"/>
      <c r="B404" s="544"/>
      <c r="C404" s="509"/>
      <c r="D404" s="499" t="s">
        <v>196</v>
      </c>
      <c r="E404" s="500">
        <f>E406+E408</f>
        <v>1245000</v>
      </c>
      <c r="F404" s="500">
        <f>F406+F408</f>
        <v>1245000</v>
      </c>
      <c r="G404" s="642">
        <f>G406+G408</f>
        <v>571214.6</v>
      </c>
      <c r="H404" s="434">
        <f>G404/F404*100</f>
        <v>45.88069076305221</v>
      </c>
    </row>
    <row r="405" spans="1:8" s="38" customFormat="1" ht="12.75">
      <c r="A405" s="497"/>
      <c r="B405" s="544"/>
      <c r="C405" s="509"/>
      <c r="D405" s="527" t="s">
        <v>162</v>
      </c>
      <c r="E405" s="503">
        <f>E409+E407</f>
        <v>1245000</v>
      </c>
      <c r="F405" s="503">
        <f>F409+F407</f>
        <v>1245000</v>
      </c>
      <c r="G405" s="581">
        <f>G409+G407</f>
        <v>571214.6</v>
      </c>
      <c r="H405" s="633">
        <f>G405/F405*100</f>
        <v>45.88069076305221</v>
      </c>
    </row>
    <row r="406" spans="1:8" s="38" customFormat="1" ht="12.75">
      <c r="A406" s="517"/>
      <c r="B406" s="545"/>
      <c r="C406" s="518"/>
      <c r="D406" s="519" t="s">
        <v>36</v>
      </c>
      <c r="E406" s="520">
        <f>E407</f>
        <v>1220000</v>
      </c>
      <c r="F406" s="520">
        <f>F407</f>
        <v>1220000</v>
      </c>
      <c r="G406" s="649">
        <f>G407</f>
        <v>560501</v>
      </c>
      <c r="H406" s="630">
        <f aca="true" t="shared" si="39" ref="H406:H412">G406/F406*100</f>
        <v>45.94270491803279</v>
      </c>
    </row>
    <row r="407" spans="1:8" s="38" customFormat="1" ht="12.75">
      <c r="A407" s="525"/>
      <c r="B407" s="548"/>
      <c r="C407" s="526"/>
      <c r="D407" s="527" t="s">
        <v>162</v>
      </c>
      <c r="E407" s="503">
        <v>1220000</v>
      </c>
      <c r="F407" s="503">
        <v>1220000</v>
      </c>
      <c r="G407" s="638">
        <v>560501</v>
      </c>
      <c r="H407" s="496">
        <f t="shared" si="39"/>
        <v>45.94270491803279</v>
      </c>
    </row>
    <row r="408" spans="1:8" s="38" customFormat="1" ht="12.75">
      <c r="A408" s="517"/>
      <c r="B408" s="545"/>
      <c r="C408" s="518"/>
      <c r="D408" s="519" t="s">
        <v>381</v>
      </c>
      <c r="E408" s="520">
        <f>E409</f>
        <v>25000</v>
      </c>
      <c r="F408" s="520">
        <f>F409</f>
        <v>25000</v>
      </c>
      <c r="G408" s="649">
        <f>G409</f>
        <v>10713.6</v>
      </c>
      <c r="H408" s="630">
        <f t="shared" si="39"/>
        <v>42.854400000000005</v>
      </c>
    </row>
    <row r="409" spans="1:8" s="38" customFormat="1" ht="12.75">
      <c r="A409" s="525"/>
      <c r="B409" s="548"/>
      <c r="C409" s="526"/>
      <c r="D409" s="527" t="s">
        <v>162</v>
      </c>
      <c r="E409" s="503">
        <v>25000</v>
      </c>
      <c r="F409" s="503">
        <v>25000</v>
      </c>
      <c r="G409" s="638">
        <v>10713.6</v>
      </c>
      <c r="H409" s="496">
        <f t="shared" si="39"/>
        <v>42.854400000000005</v>
      </c>
    </row>
    <row r="410" spans="1:8" s="38" customFormat="1" ht="12.75">
      <c r="A410" s="525"/>
      <c r="B410" s="553">
        <v>85195</v>
      </c>
      <c r="C410" s="499"/>
      <c r="D410" s="499" t="s">
        <v>336</v>
      </c>
      <c r="E410" s="500">
        <f>E412</f>
        <v>725000</v>
      </c>
      <c r="F410" s="500">
        <f>F412+F411</f>
        <v>790400</v>
      </c>
      <c r="G410" s="337">
        <f>G411+G412</f>
        <v>400</v>
      </c>
      <c r="H410" s="180">
        <f t="shared" si="39"/>
        <v>0.05060728744939271</v>
      </c>
    </row>
    <row r="411" spans="1:8" s="46" customFormat="1" ht="12.75">
      <c r="A411" s="511"/>
      <c r="B411" s="544"/>
      <c r="C411" s="499"/>
      <c r="D411" s="499" t="s">
        <v>196</v>
      </c>
      <c r="E411" s="500">
        <v>0</v>
      </c>
      <c r="F411" s="500">
        <f>F414</f>
        <v>400</v>
      </c>
      <c r="G411" s="337">
        <f>G412+G414</f>
        <v>400</v>
      </c>
      <c r="H411" s="180">
        <f t="shared" si="39"/>
        <v>100</v>
      </c>
    </row>
    <row r="412" spans="1:8" s="38" customFormat="1" ht="12.75">
      <c r="A412" s="525"/>
      <c r="B412" s="548"/>
      <c r="C412" s="527"/>
      <c r="D412" s="573" t="s">
        <v>143</v>
      </c>
      <c r="E412" s="500">
        <f>E415</f>
        <v>725000</v>
      </c>
      <c r="F412" s="500">
        <f>F415</f>
        <v>790000</v>
      </c>
      <c r="G412" s="642">
        <v>0</v>
      </c>
      <c r="H412" s="547">
        <f t="shared" si="39"/>
        <v>0</v>
      </c>
    </row>
    <row r="413" spans="1:8" s="38" customFormat="1" ht="12.75">
      <c r="A413" s="497"/>
      <c r="B413" s="691"/>
      <c r="C413" s="523"/>
      <c r="D413" s="519" t="s">
        <v>72</v>
      </c>
      <c r="E413" s="520">
        <f>E414+E415</f>
        <v>725000</v>
      </c>
      <c r="F413" s="520">
        <f>F414+F415</f>
        <v>790400</v>
      </c>
      <c r="G413" s="612">
        <f>G414+G415</f>
        <v>400</v>
      </c>
      <c r="H413" s="665">
        <f>G413/F413*100</f>
        <v>0.05060728744939271</v>
      </c>
    </row>
    <row r="414" spans="1:8" s="38" customFormat="1" ht="12.75">
      <c r="A414" s="497"/>
      <c r="B414" s="544"/>
      <c r="C414" s="499"/>
      <c r="D414" s="527" t="s">
        <v>162</v>
      </c>
      <c r="E414" s="503">
        <f>E416</f>
        <v>0</v>
      </c>
      <c r="F414" s="503">
        <v>400</v>
      </c>
      <c r="G414" s="581">
        <v>400</v>
      </c>
      <c r="H414" s="346">
        <f>G414/F414*100</f>
        <v>100</v>
      </c>
    </row>
    <row r="415" spans="1:8" s="38" customFormat="1" ht="12.75">
      <c r="A415" s="525"/>
      <c r="B415" s="544"/>
      <c r="C415" s="527"/>
      <c r="D415" s="527" t="s">
        <v>141</v>
      </c>
      <c r="E415" s="503">
        <v>725000</v>
      </c>
      <c r="F415" s="503">
        <f>725000+65000</f>
        <v>790000</v>
      </c>
      <c r="G415" s="421">
        <v>0</v>
      </c>
      <c r="H415" s="496">
        <f>G415/F415*100</f>
        <v>0</v>
      </c>
    </row>
    <row r="416" spans="1:8" s="49" customFormat="1" ht="12.75">
      <c r="A416" s="706"/>
      <c r="B416" s="707"/>
      <c r="C416" s="708"/>
      <c r="D416" s="708" t="s">
        <v>396</v>
      </c>
      <c r="E416" s="709">
        <v>0</v>
      </c>
      <c r="F416" s="709">
        <v>725000</v>
      </c>
      <c r="G416" s="710">
        <v>0</v>
      </c>
      <c r="H416" s="711">
        <f>G416/F416*100</f>
        <v>0</v>
      </c>
    </row>
    <row r="417" spans="1:8" s="38" customFormat="1" ht="12.75">
      <c r="A417" s="506">
        <v>852</v>
      </c>
      <c r="B417" s="506"/>
      <c r="C417" s="470"/>
      <c r="D417" s="471" t="s">
        <v>75</v>
      </c>
      <c r="E417" s="472">
        <f>E419</f>
        <v>9266193</v>
      </c>
      <c r="F417" s="472">
        <f>F418+F419</f>
        <v>9516381</v>
      </c>
      <c r="G417" s="640">
        <f>G418+G419</f>
        <v>4901993.21</v>
      </c>
      <c r="H417" s="296">
        <f>G417/F417*100</f>
        <v>51.51110711099104</v>
      </c>
    </row>
    <row r="418" spans="1:8" s="38" customFormat="1" ht="12.75">
      <c r="A418" s="507"/>
      <c r="B418" s="507"/>
      <c r="C418" s="476"/>
      <c r="D418" s="477" t="s">
        <v>143</v>
      </c>
      <c r="E418" s="646">
        <f>E426</f>
        <v>0</v>
      </c>
      <c r="F418" s="646">
        <f>F438</f>
        <v>21000</v>
      </c>
      <c r="G418" s="712">
        <f>G426</f>
        <v>16787</v>
      </c>
      <c r="H418" s="417">
        <v>0</v>
      </c>
    </row>
    <row r="419" spans="1:8" s="38" customFormat="1" ht="12.75">
      <c r="A419" s="507"/>
      <c r="B419" s="507"/>
      <c r="C419" s="476"/>
      <c r="D419" s="477" t="s">
        <v>383</v>
      </c>
      <c r="E419" s="694">
        <f>SUM(E420:E423)</f>
        <v>9266193</v>
      </c>
      <c r="F419" s="694">
        <f>SUM(F420:F423)</f>
        <v>9495381</v>
      </c>
      <c r="G419" s="563">
        <f>SUM(G420:G423)</f>
        <v>4885206.21</v>
      </c>
      <c r="H419" s="713">
        <f aca="true" t="shared" si="40" ref="H419:H424">G419/F419*100</f>
        <v>51.44823793800375</v>
      </c>
    </row>
    <row r="420" spans="1:8" s="38" customFormat="1" ht="12.75">
      <c r="A420" s="507"/>
      <c r="B420" s="507"/>
      <c r="C420" s="476"/>
      <c r="D420" s="477" t="s">
        <v>161</v>
      </c>
      <c r="E420" s="694">
        <f>E427+E441+E446</f>
        <v>7255772</v>
      </c>
      <c r="F420" s="694">
        <f>F427+F441+F446</f>
        <v>7324153</v>
      </c>
      <c r="G420" s="562">
        <f>G427+G441+G446</f>
        <v>3753374.05</v>
      </c>
      <c r="H420" s="713">
        <f t="shared" si="40"/>
        <v>51.2465270728233</v>
      </c>
    </row>
    <row r="421" spans="1:8" s="38" customFormat="1" ht="12.75">
      <c r="A421" s="507"/>
      <c r="B421" s="507"/>
      <c r="C421" s="476"/>
      <c r="D421" s="477" t="s">
        <v>162</v>
      </c>
      <c r="E421" s="694">
        <f>E428+E442+E447+E451</f>
        <v>1952477</v>
      </c>
      <c r="F421" s="694">
        <f>F428+F442+F447+F451</f>
        <v>2113284</v>
      </c>
      <c r="G421" s="562">
        <f>G428+G442+G447+G451</f>
        <v>1115119.1600000001</v>
      </c>
      <c r="H421" s="713">
        <f t="shared" si="40"/>
        <v>52.76712263945594</v>
      </c>
    </row>
    <row r="422" spans="1:8" s="38" customFormat="1" ht="12.75">
      <c r="A422" s="507"/>
      <c r="B422" s="507"/>
      <c r="C422" s="476"/>
      <c r="D422" s="477" t="s">
        <v>163</v>
      </c>
      <c r="E422" s="694">
        <f>E429+E448</f>
        <v>31814</v>
      </c>
      <c r="F422" s="694">
        <f>F429+F448</f>
        <v>31814</v>
      </c>
      <c r="G422" s="562">
        <f>G429+G448</f>
        <v>16713</v>
      </c>
      <c r="H422" s="713">
        <f t="shared" si="40"/>
        <v>52.53347582825171</v>
      </c>
    </row>
    <row r="423" spans="1:8" s="38" customFormat="1" ht="12.75">
      <c r="A423" s="507"/>
      <c r="B423" s="714"/>
      <c r="C423" s="482"/>
      <c r="D423" s="477" t="s">
        <v>167</v>
      </c>
      <c r="E423" s="694">
        <f>E453</f>
        <v>26130</v>
      </c>
      <c r="F423" s="694">
        <f>F453</f>
        <v>26130</v>
      </c>
      <c r="G423" s="562">
        <f>G453</f>
        <v>0</v>
      </c>
      <c r="H423" s="713">
        <v>0</v>
      </c>
    </row>
    <row r="424" spans="1:8" s="38" customFormat="1" ht="12.75">
      <c r="A424" s="567"/>
      <c r="B424" s="553">
        <v>85202</v>
      </c>
      <c r="C424" s="509"/>
      <c r="D424" s="499" t="s">
        <v>40</v>
      </c>
      <c r="E424" s="500">
        <f>E425+E426</f>
        <v>8652083</v>
      </c>
      <c r="F424" s="500">
        <f>F425+F426</f>
        <v>8866349</v>
      </c>
      <c r="G424" s="637">
        <f>G425+G426</f>
        <v>4597862.01</v>
      </c>
      <c r="H424" s="180">
        <f t="shared" si="40"/>
        <v>51.85744447911988</v>
      </c>
    </row>
    <row r="425" spans="1:8" s="38" customFormat="1" ht="12.75">
      <c r="A425" s="497"/>
      <c r="B425" s="544"/>
      <c r="C425" s="509"/>
      <c r="D425" s="499" t="s">
        <v>196</v>
      </c>
      <c r="E425" s="500">
        <f>SUM(E427:E429)</f>
        <v>8652083</v>
      </c>
      <c r="F425" s="500">
        <f>SUM(F427:F429)</f>
        <v>8845349</v>
      </c>
      <c r="G425" s="637">
        <f>SUM(G427:G429)</f>
        <v>4581075.01</v>
      </c>
      <c r="H425" s="434">
        <f aca="true" t="shared" si="41" ref="H425:H433">G425/F425*100</f>
        <v>51.79077739046814</v>
      </c>
    </row>
    <row r="426" spans="1:8" s="38" customFormat="1" ht="12.75">
      <c r="A426" s="517"/>
      <c r="B426" s="545"/>
      <c r="C426" s="668"/>
      <c r="D426" s="512" t="s">
        <v>143</v>
      </c>
      <c r="E426" s="513">
        <v>0</v>
      </c>
      <c r="F426" s="513">
        <f>F438</f>
        <v>21000</v>
      </c>
      <c r="G426" s="650">
        <f>G438</f>
        <v>16787</v>
      </c>
      <c r="H426" s="639">
        <f>G426/F426*100</f>
        <v>79.93809523809524</v>
      </c>
    </row>
    <row r="427" spans="1:8" s="38" customFormat="1" ht="12.75">
      <c r="A427" s="497"/>
      <c r="B427" s="544"/>
      <c r="C427" s="509"/>
      <c r="D427" s="527" t="s">
        <v>161</v>
      </c>
      <c r="E427" s="503">
        <f aca="true" t="shared" si="42" ref="E427:G429">E431+E435</f>
        <v>6726836</v>
      </c>
      <c r="F427" s="503">
        <f t="shared" si="42"/>
        <v>6760117</v>
      </c>
      <c r="G427" s="638">
        <f t="shared" si="42"/>
        <v>3473827.0999999996</v>
      </c>
      <c r="H427" s="633">
        <f t="shared" si="41"/>
        <v>51.387085460207274</v>
      </c>
    </row>
    <row r="428" spans="1:8" s="38" customFormat="1" ht="12.75">
      <c r="A428" s="497"/>
      <c r="B428" s="544"/>
      <c r="C428" s="509"/>
      <c r="D428" s="527" t="s">
        <v>162</v>
      </c>
      <c r="E428" s="503">
        <f t="shared" si="42"/>
        <v>1893587</v>
      </c>
      <c r="F428" s="503">
        <f t="shared" si="42"/>
        <v>2053572</v>
      </c>
      <c r="G428" s="638">
        <f t="shared" si="42"/>
        <v>1090534.9100000001</v>
      </c>
      <c r="H428" s="633">
        <f t="shared" si="41"/>
        <v>53.10429388402258</v>
      </c>
    </row>
    <row r="429" spans="1:8" s="38" customFormat="1" ht="12.75">
      <c r="A429" s="497"/>
      <c r="B429" s="544"/>
      <c r="C429" s="509"/>
      <c r="D429" s="527" t="s">
        <v>163</v>
      </c>
      <c r="E429" s="503">
        <f t="shared" si="42"/>
        <v>31660</v>
      </c>
      <c r="F429" s="503">
        <f t="shared" si="42"/>
        <v>31660</v>
      </c>
      <c r="G429" s="638">
        <f t="shared" si="42"/>
        <v>16713</v>
      </c>
      <c r="H429" s="633">
        <f t="shared" si="41"/>
        <v>52.789008212255204</v>
      </c>
    </row>
    <row r="430" spans="1:8" s="38" customFormat="1" ht="12.75">
      <c r="A430" s="517"/>
      <c r="B430" s="545"/>
      <c r="C430" s="518"/>
      <c r="D430" s="519" t="s">
        <v>41</v>
      </c>
      <c r="E430" s="520">
        <f>SUM(E431:E433)</f>
        <v>3529627</v>
      </c>
      <c r="F430" s="520">
        <f>SUM(F431:F433)</f>
        <v>3514899</v>
      </c>
      <c r="G430" s="649">
        <f>SUM(G431:G433)</f>
        <v>1761955.38</v>
      </c>
      <c r="H430" s="630">
        <f t="shared" si="41"/>
        <v>50.128193726192414</v>
      </c>
    </row>
    <row r="431" spans="1:8" s="38" customFormat="1" ht="12.75">
      <c r="A431" s="525"/>
      <c r="B431" s="548"/>
      <c r="C431" s="526"/>
      <c r="D431" s="527" t="s">
        <v>161</v>
      </c>
      <c r="E431" s="503">
        <v>2688956</v>
      </c>
      <c r="F431" s="503">
        <v>2688956</v>
      </c>
      <c r="G431" s="638">
        <v>1346104.49</v>
      </c>
      <c r="H431" s="496">
        <f t="shared" si="41"/>
        <v>50.06048778782546</v>
      </c>
    </row>
    <row r="432" spans="1:8" s="38" customFormat="1" ht="12.75">
      <c r="A432" s="525"/>
      <c r="B432" s="548"/>
      <c r="C432" s="526"/>
      <c r="D432" s="527" t="s">
        <v>162</v>
      </c>
      <c r="E432" s="503">
        <v>830011</v>
      </c>
      <c r="F432" s="503">
        <v>815283</v>
      </c>
      <c r="G432" s="638">
        <v>413296.64</v>
      </c>
      <c r="H432" s="496">
        <f t="shared" si="41"/>
        <v>50.69364134907756</v>
      </c>
    </row>
    <row r="433" spans="1:8" s="38" customFormat="1" ht="12.75">
      <c r="A433" s="525"/>
      <c r="B433" s="548"/>
      <c r="C433" s="526"/>
      <c r="D433" s="527" t="s">
        <v>163</v>
      </c>
      <c r="E433" s="503">
        <v>10660</v>
      </c>
      <c r="F433" s="503">
        <v>10660</v>
      </c>
      <c r="G433" s="638">
        <v>2554.25</v>
      </c>
      <c r="H433" s="660">
        <f t="shared" si="41"/>
        <v>23.96106941838649</v>
      </c>
    </row>
    <row r="434" spans="1:8" s="38" customFormat="1" ht="12.75">
      <c r="A434" s="517"/>
      <c r="B434" s="545"/>
      <c r="C434" s="518"/>
      <c r="D434" s="519" t="s">
        <v>42</v>
      </c>
      <c r="E434" s="520">
        <f>SUM(E435:E437)</f>
        <v>5122456</v>
      </c>
      <c r="F434" s="520">
        <f>SUM(F435:F438)</f>
        <v>5351450</v>
      </c>
      <c r="G434" s="649">
        <f>SUM(G435:G438)</f>
        <v>2835906.63</v>
      </c>
      <c r="H434" s="630">
        <f aca="true" t="shared" si="43" ref="H434:H448">G434/F434*100</f>
        <v>52.993237907483014</v>
      </c>
    </row>
    <row r="435" spans="1:8" s="38" customFormat="1" ht="12.75">
      <c r="A435" s="525"/>
      <c r="B435" s="548"/>
      <c r="C435" s="526"/>
      <c r="D435" s="527" t="s">
        <v>161</v>
      </c>
      <c r="E435" s="503">
        <v>4037880</v>
      </c>
      <c r="F435" s="503">
        <v>4071161</v>
      </c>
      <c r="G435" s="638">
        <v>2127722.61</v>
      </c>
      <c r="H435" s="496">
        <f t="shared" si="43"/>
        <v>52.2632882855775</v>
      </c>
    </row>
    <row r="436" spans="1:8" s="38" customFormat="1" ht="12.75">
      <c r="A436" s="525"/>
      <c r="B436" s="548"/>
      <c r="C436" s="526"/>
      <c r="D436" s="527" t="s">
        <v>162</v>
      </c>
      <c r="E436" s="503">
        <v>1063576</v>
      </c>
      <c r="F436" s="503">
        <v>1238289</v>
      </c>
      <c r="G436" s="638">
        <v>677238.27</v>
      </c>
      <c r="H436" s="496">
        <f t="shared" si="43"/>
        <v>54.69145490269235</v>
      </c>
    </row>
    <row r="437" spans="1:8" s="38" customFormat="1" ht="12.75">
      <c r="A437" s="525"/>
      <c r="B437" s="548"/>
      <c r="C437" s="526"/>
      <c r="D437" s="527" t="s">
        <v>163</v>
      </c>
      <c r="E437" s="503">
        <v>21000</v>
      </c>
      <c r="F437" s="503">
        <v>21000</v>
      </c>
      <c r="G437" s="638">
        <v>14158.75</v>
      </c>
      <c r="H437" s="496">
        <f t="shared" si="43"/>
        <v>67.42261904761905</v>
      </c>
    </row>
    <row r="438" spans="1:8" s="38" customFormat="1" ht="12.75">
      <c r="A438" s="525"/>
      <c r="B438" s="549"/>
      <c r="C438" s="526"/>
      <c r="D438" s="527" t="s">
        <v>141</v>
      </c>
      <c r="E438" s="572">
        <v>0</v>
      </c>
      <c r="F438" s="572">
        <v>21000</v>
      </c>
      <c r="G438" s="421">
        <v>16787</v>
      </c>
      <c r="H438" s="421">
        <f t="shared" si="43"/>
        <v>79.93809523809524</v>
      </c>
    </row>
    <row r="439" spans="1:8" s="38" customFormat="1" ht="12.75">
      <c r="A439" s="525"/>
      <c r="B439" s="544">
        <v>85205</v>
      </c>
      <c r="C439" s="509"/>
      <c r="D439" s="499" t="s">
        <v>169</v>
      </c>
      <c r="E439" s="500">
        <f>E440</f>
        <v>0</v>
      </c>
      <c r="F439" s="500">
        <f>F440</f>
        <v>5922</v>
      </c>
      <c r="G439" s="637">
        <f>G440</f>
        <v>0</v>
      </c>
      <c r="H439" s="547">
        <f t="shared" si="43"/>
        <v>0</v>
      </c>
    </row>
    <row r="440" spans="1:8" s="38" customFormat="1" ht="12.75">
      <c r="A440" s="525"/>
      <c r="B440" s="544"/>
      <c r="C440" s="509"/>
      <c r="D440" s="499" t="s">
        <v>196</v>
      </c>
      <c r="E440" s="500">
        <f>E441+E442</f>
        <v>0</v>
      </c>
      <c r="F440" s="500">
        <f>SUM(F441:F442)</f>
        <v>5922</v>
      </c>
      <c r="G440" s="637">
        <f>SUM(G441:G442)</f>
        <v>0</v>
      </c>
      <c r="H440" s="547">
        <f t="shared" si="43"/>
        <v>0</v>
      </c>
    </row>
    <row r="441" spans="1:8" s="38" customFormat="1" ht="12.75">
      <c r="A441" s="525"/>
      <c r="B441" s="544"/>
      <c r="C441" s="509"/>
      <c r="D441" s="527" t="s">
        <v>161</v>
      </c>
      <c r="E441" s="503">
        <v>0</v>
      </c>
      <c r="F441" s="503">
        <v>5100</v>
      </c>
      <c r="G441" s="638">
        <v>0</v>
      </c>
      <c r="H441" s="496">
        <f t="shared" si="43"/>
        <v>0</v>
      </c>
    </row>
    <row r="442" spans="1:8" s="38" customFormat="1" ht="12.75">
      <c r="A442" s="525"/>
      <c r="B442" s="548"/>
      <c r="C442" s="526"/>
      <c r="D442" s="527" t="s">
        <v>162</v>
      </c>
      <c r="E442" s="503">
        <v>0</v>
      </c>
      <c r="F442" s="503">
        <v>822</v>
      </c>
      <c r="G442" s="638">
        <v>0</v>
      </c>
      <c r="H442" s="496">
        <f t="shared" si="43"/>
        <v>0</v>
      </c>
    </row>
    <row r="443" spans="1:8" s="41" customFormat="1" ht="12.75">
      <c r="A443" s="497"/>
      <c r="B443" s="553">
        <v>85218</v>
      </c>
      <c r="C443" s="499"/>
      <c r="D443" s="499" t="s">
        <v>76</v>
      </c>
      <c r="E443" s="500">
        <f aca="true" t="shared" si="44" ref="E443:G444">E444</f>
        <v>585980</v>
      </c>
      <c r="F443" s="500">
        <f t="shared" si="44"/>
        <v>615980</v>
      </c>
      <c r="G443" s="637">
        <f t="shared" si="44"/>
        <v>304131.2</v>
      </c>
      <c r="H443" s="180">
        <f t="shared" si="43"/>
        <v>49.37355108932108</v>
      </c>
    </row>
    <row r="444" spans="1:8" s="38" customFormat="1" ht="12.75">
      <c r="A444" s="517"/>
      <c r="B444" s="545"/>
      <c r="C444" s="668"/>
      <c r="D444" s="519" t="s">
        <v>39</v>
      </c>
      <c r="E444" s="520">
        <f t="shared" si="44"/>
        <v>585980</v>
      </c>
      <c r="F444" s="520">
        <f t="shared" si="44"/>
        <v>615980</v>
      </c>
      <c r="G444" s="649">
        <f t="shared" si="44"/>
        <v>304131.2</v>
      </c>
      <c r="H444" s="630">
        <f t="shared" si="43"/>
        <v>49.37355108932108</v>
      </c>
    </row>
    <row r="445" spans="1:8" s="38" customFormat="1" ht="12.75">
      <c r="A445" s="517"/>
      <c r="B445" s="545"/>
      <c r="C445" s="668"/>
      <c r="D445" s="499" t="s">
        <v>196</v>
      </c>
      <c r="E445" s="500">
        <f>SUM(E446:E448)</f>
        <v>585980</v>
      </c>
      <c r="F445" s="500">
        <f>SUM(F446:F448)</f>
        <v>615980</v>
      </c>
      <c r="G445" s="637">
        <f>SUM(G446:G448)</f>
        <v>304131.2</v>
      </c>
      <c r="H445" s="434">
        <f t="shared" si="43"/>
        <v>49.37355108932108</v>
      </c>
    </row>
    <row r="446" spans="1:8" s="38" customFormat="1" ht="12.75">
      <c r="A446" s="525"/>
      <c r="B446" s="548"/>
      <c r="C446" s="527"/>
      <c r="D446" s="527" t="s">
        <v>161</v>
      </c>
      <c r="E446" s="503">
        <v>528936</v>
      </c>
      <c r="F446" s="503">
        <v>558936</v>
      </c>
      <c r="G446" s="638">
        <v>279546.95</v>
      </c>
      <c r="H446" s="496">
        <f t="shared" si="43"/>
        <v>50.01412505188429</v>
      </c>
    </row>
    <row r="447" spans="1:8" s="38" customFormat="1" ht="12.75">
      <c r="A447" s="525"/>
      <c r="B447" s="548"/>
      <c r="C447" s="527"/>
      <c r="D447" s="527" t="s">
        <v>162</v>
      </c>
      <c r="E447" s="503">
        <v>56890</v>
      </c>
      <c r="F447" s="503">
        <v>56890</v>
      </c>
      <c r="G447" s="638">
        <v>24584.25</v>
      </c>
      <c r="H447" s="496">
        <f t="shared" si="43"/>
        <v>43.213657936368435</v>
      </c>
    </row>
    <row r="448" spans="1:8" s="38" customFormat="1" ht="12.75">
      <c r="A448" s="525"/>
      <c r="B448" s="549"/>
      <c r="C448" s="527"/>
      <c r="D448" s="527" t="s">
        <v>163</v>
      </c>
      <c r="E448" s="503">
        <v>154</v>
      </c>
      <c r="F448" s="503">
        <v>154</v>
      </c>
      <c r="G448" s="638">
        <v>0</v>
      </c>
      <c r="H448" s="496">
        <f t="shared" si="43"/>
        <v>0</v>
      </c>
    </row>
    <row r="449" spans="1:8" s="38" customFormat="1" ht="12.75">
      <c r="A449" s="525"/>
      <c r="B449" s="502">
        <v>85220</v>
      </c>
      <c r="C449" s="502"/>
      <c r="D449" s="532" t="s">
        <v>223</v>
      </c>
      <c r="E449" s="534"/>
      <c r="F449" s="534"/>
      <c r="G449" s="657"/>
      <c r="H449" s="547"/>
    </row>
    <row r="450" spans="1:8" s="38" customFormat="1" ht="12.75">
      <c r="A450" s="525"/>
      <c r="B450" s="511"/>
      <c r="C450" s="502"/>
      <c r="D450" s="532" t="s">
        <v>222</v>
      </c>
      <c r="E450" s="534">
        <f>SUM(E451:E451)</f>
        <v>2000</v>
      </c>
      <c r="F450" s="534">
        <f>SUM(F451:F451)</f>
        <v>2000</v>
      </c>
      <c r="G450" s="657">
        <f>SUM(G451:G451)</f>
        <v>0</v>
      </c>
      <c r="H450" s="547">
        <v>0</v>
      </c>
    </row>
    <row r="451" spans="1:8" s="38" customFormat="1" ht="12.75">
      <c r="A451" s="525"/>
      <c r="B451" s="533"/>
      <c r="C451" s="499"/>
      <c r="D451" s="527" t="s">
        <v>162</v>
      </c>
      <c r="E451" s="654">
        <v>2000</v>
      </c>
      <c r="F451" s="654">
        <v>2000</v>
      </c>
      <c r="G451" s="655">
        <v>0</v>
      </c>
      <c r="H451" s="496">
        <v>0</v>
      </c>
    </row>
    <row r="452" spans="1:8" s="38" customFormat="1" ht="12.75">
      <c r="A452" s="525"/>
      <c r="B452" s="544">
        <v>85295</v>
      </c>
      <c r="C452" s="511"/>
      <c r="D452" s="532" t="s">
        <v>115</v>
      </c>
      <c r="E452" s="534">
        <f>SUM(E453:E453)</f>
        <v>26130</v>
      </c>
      <c r="F452" s="534">
        <f>SUM(F453:F453)</f>
        <v>26130</v>
      </c>
      <c r="G452" s="657">
        <f>SUM(G453:G453)</f>
        <v>0</v>
      </c>
      <c r="H452" s="658">
        <f>G452/F452*100</f>
        <v>0</v>
      </c>
    </row>
    <row r="453" spans="1:8" s="38" customFormat="1" ht="12.75">
      <c r="A453" s="529"/>
      <c r="B453" s="532"/>
      <c r="C453" s="499"/>
      <c r="D453" s="527" t="s">
        <v>167</v>
      </c>
      <c r="E453" s="654">
        <v>26130</v>
      </c>
      <c r="F453" s="654">
        <v>26130</v>
      </c>
      <c r="G453" s="655">
        <v>0</v>
      </c>
      <c r="H453" s="496">
        <f>G453/F453*100</f>
        <v>0</v>
      </c>
    </row>
    <row r="454" spans="1:8" s="38" customFormat="1" ht="12.75">
      <c r="A454" s="11"/>
      <c r="B454" s="11"/>
      <c r="C454" s="11"/>
      <c r="D454" s="11"/>
      <c r="E454" s="11"/>
      <c r="F454" s="11"/>
      <c r="G454" s="11"/>
      <c r="H454" s="12"/>
    </row>
    <row r="455" spans="1:8" s="38" customFormat="1" ht="12.75">
      <c r="A455" s="11"/>
      <c r="B455" s="11"/>
      <c r="C455" s="11"/>
      <c r="D455" s="11"/>
      <c r="E455" s="11"/>
      <c r="F455" s="11"/>
      <c r="G455" s="11"/>
      <c r="H455" s="12"/>
    </row>
    <row r="456" spans="1:8" s="38" customFormat="1" ht="12.75">
      <c r="A456" s="11"/>
      <c r="B456" s="11"/>
      <c r="C456" s="11"/>
      <c r="D456" s="11"/>
      <c r="E456" s="11"/>
      <c r="F456" s="11"/>
      <c r="G456" s="11"/>
      <c r="H456" s="12"/>
    </row>
    <row r="457" spans="1:8" s="38" customFormat="1" ht="12.75">
      <c r="A457" s="11"/>
      <c r="B457" s="11"/>
      <c r="C457" s="11"/>
      <c r="D457" s="11"/>
      <c r="E457" s="11"/>
      <c r="F457" s="11"/>
      <c r="G457" s="11"/>
      <c r="H457" s="12"/>
    </row>
    <row r="458" spans="1:8" s="38" customFormat="1" ht="12.75">
      <c r="A458" s="11"/>
      <c r="B458" s="11"/>
      <c r="C458" s="11"/>
      <c r="D458" s="11"/>
      <c r="E458" s="11"/>
      <c r="F458" s="11"/>
      <c r="G458" s="11"/>
      <c r="H458" s="12"/>
    </row>
    <row r="459" spans="1:8" s="38" customFormat="1" ht="12.75">
      <c r="A459" s="11"/>
      <c r="B459" s="11"/>
      <c r="C459" s="11"/>
      <c r="D459" s="11"/>
      <c r="E459" s="11"/>
      <c r="F459" s="11"/>
      <c r="G459" s="11"/>
      <c r="H459" s="12"/>
    </row>
    <row r="460" spans="1:8" s="38" customFormat="1" ht="12.75">
      <c r="A460" s="11"/>
      <c r="B460" s="11"/>
      <c r="C460" s="11"/>
      <c r="D460" s="11"/>
      <c r="E460" s="11"/>
      <c r="F460" s="11"/>
      <c r="G460" s="11"/>
      <c r="H460" s="12"/>
    </row>
    <row r="461" spans="1:8" s="38" customFormat="1" ht="12.75">
      <c r="A461" s="11"/>
      <c r="B461" s="11"/>
      <c r="C461" s="11"/>
      <c r="D461" s="11"/>
      <c r="E461" s="11"/>
      <c r="F461" s="11"/>
      <c r="G461" s="11"/>
      <c r="H461" s="12"/>
    </row>
    <row r="462" spans="1:8" s="38" customFormat="1" ht="12.75">
      <c r="A462" s="11"/>
      <c r="B462" s="11"/>
      <c r="C462" s="11"/>
      <c r="D462" s="11"/>
      <c r="E462" s="11"/>
      <c r="F462" s="11"/>
      <c r="G462" s="11"/>
      <c r="H462" s="12"/>
    </row>
    <row r="463" spans="1:8" s="38" customFormat="1" ht="12.75">
      <c r="A463" s="11"/>
      <c r="B463" s="11"/>
      <c r="C463" s="11"/>
      <c r="D463" s="11"/>
      <c r="E463" s="11"/>
      <c r="F463" s="11"/>
      <c r="G463" s="11"/>
      <c r="H463" s="12"/>
    </row>
    <row r="464" spans="1:8" s="38" customFormat="1" ht="12.75">
      <c r="A464" s="11"/>
      <c r="B464" s="11"/>
      <c r="C464" s="11"/>
      <c r="D464" s="881" t="s">
        <v>453</v>
      </c>
      <c r="E464" s="11"/>
      <c r="F464" s="11"/>
      <c r="G464" s="11"/>
      <c r="H464" s="12"/>
    </row>
    <row r="465" spans="1:8" s="38" customFormat="1" ht="12.75">
      <c r="A465" s="14"/>
      <c r="B465" s="641"/>
      <c r="C465" s="641"/>
      <c r="D465" s="14"/>
      <c r="E465" s="550"/>
      <c r="F465" s="550"/>
      <c r="G465" s="656"/>
      <c r="H465" s="551"/>
    </row>
    <row r="466" spans="1:8" s="38" customFormat="1" ht="12.75">
      <c r="A466" s="457" t="s">
        <v>0</v>
      </c>
      <c r="B466" s="458" t="s">
        <v>1</v>
      </c>
      <c r="C466" s="459" t="s">
        <v>2</v>
      </c>
      <c r="D466" s="460" t="s">
        <v>3</v>
      </c>
      <c r="E466" s="461" t="s">
        <v>122</v>
      </c>
      <c r="F466" s="460" t="s">
        <v>124</v>
      </c>
      <c r="G466" s="457" t="s">
        <v>126</v>
      </c>
      <c r="H466" s="462" t="s">
        <v>50</v>
      </c>
    </row>
    <row r="467" spans="1:8" s="38" customFormat="1" ht="12.75">
      <c r="A467" s="463"/>
      <c r="B467" s="464"/>
      <c r="C467" s="465"/>
      <c r="D467" s="466"/>
      <c r="E467" s="464" t="s">
        <v>123</v>
      </c>
      <c r="F467" s="466" t="s">
        <v>125</v>
      </c>
      <c r="G467" s="463" t="s">
        <v>345</v>
      </c>
      <c r="H467" s="464" t="s">
        <v>139</v>
      </c>
    </row>
    <row r="468" spans="1:8" s="38" customFormat="1" ht="12.75">
      <c r="A468" s="552">
        <v>1</v>
      </c>
      <c r="B468" s="552">
        <v>2</v>
      </c>
      <c r="C468" s="552">
        <v>3</v>
      </c>
      <c r="D468" s="463">
        <v>4</v>
      </c>
      <c r="E468" s="464">
        <v>5</v>
      </c>
      <c r="F468" s="464">
        <v>6</v>
      </c>
      <c r="G468" s="463">
        <v>7</v>
      </c>
      <c r="H468" s="468">
        <v>8</v>
      </c>
    </row>
    <row r="469" spans="1:8" s="38" customFormat="1" ht="12.75">
      <c r="A469" s="506">
        <v>853</v>
      </c>
      <c r="B469" s="470"/>
      <c r="C469" s="470"/>
      <c r="D469" s="715" t="s">
        <v>43</v>
      </c>
      <c r="E469" s="635">
        <f>E470</f>
        <v>2541990</v>
      </c>
      <c r="F469" s="635">
        <f>F470</f>
        <v>2759322</v>
      </c>
      <c r="G469" s="636">
        <f>G470</f>
        <v>1297135.55</v>
      </c>
      <c r="H469" s="296">
        <f aca="true" t="shared" si="45" ref="H469:H474">G469/F469*100</f>
        <v>47.00921277038345</v>
      </c>
    </row>
    <row r="470" spans="1:8" s="38" customFormat="1" ht="12.75">
      <c r="A470" s="507"/>
      <c r="B470" s="476"/>
      <c r="C470" s="476"/>
      <c r="D470" s="477" t="s">
        <v>397</v>
      </c>
      <c r="E470" s="646">
        <f>SUM(E471:E473)</f>
        <v>2541990</v>
      </c>
      <c r="F470" s="646">
        <f>SUM(F471:F473)</f>
        <v>2759322</v>
      </c>
      <c r="G470" s="647">
        <f>SUM(G471:G473)</f>
        <v>1297135.55</v>
      </c>
      <c r="H470" s="417">
        <f t="shared" si="45"/>
        <v>47.00921277038345</v>
      </c>
    </row>
    <row r="471" spans="1:8" s="38" customFormat="1" ht="12.75">
      <c r="A471" s="507"/>
      <c r="B471" s="476"/>
      <c r="C471" s="476"/>
      <c r="D471" s="477" t="s">
        <v>161</v>
      </c>
      <c r="E471" s="646">
        <f aca="true" t="shared" si="46" ref="E471:G472">E476+E482</f>
        <v>2256504</v>
      </c>
      <c r="F471" s="646">
        <f t="shared" si="46"/>
        <v>2373204</v>
      </c>
      <c r="G471" s="647">
        <f t="shared" si="46"/>
        <v>1062739.15</v>
      </c>
      <c r="H471" s="417">
        <f t="shared" si="45"/>
        <v>44.780775272585075</v>
      </c>
    </row>
    <row r="472" spans="1:8" s="38" customFormat="1" ht="12.75">
      <c r="A472" s="507"/>
      <c r="B472" s="476"/>
      <c r="C472" s="476"/>
      <c r="D472" s="477" t="s">
        <v>162</v>
      </c>
      <c r="E472" s="646">
        <f t="shared" si="46"/>
        <v>283946</v>
      </c>
      <c r="F472" s="646">
        <f t="shared" si="46"/>
        <v>378188</v>
      </c>
      <c r="G472" s="647">
        <f t="shared" si="46"/>
        <v>233946.40000000008</v>
      </c>
      <c r="H472" s="417">
        <f t="shared" si="45"/>
        <v>61.85981575301175</v>
      </c>
    </row>
    <row r="473" spans="1:8" s="38" customFormat="1" ht="12.75">
      <c r="A473" s="714"/>
      <c r="B473" s="482"/>
      <c r="C473" s="476"/>
      <c r="D473" s="477" t="s">
        <v>163</v>
      </c>
      <c r="E473" s="646">
        <f>E478+E484+E487</f>
        <v>1540</v>
      </c>
      <c r="F473" s="646">
        <f>F478+F484+F487</f>
        <v>7930</v>
      </c>
      <c r="G473" s="647">
        <f>G478+G484+G487</f>
        <v>450</v>
      </c>
      <c r="H473" s="417">
        <f t="shared" si="45"/>
        <v>5.674653215636822</v>
      </c>
    </row>
    <row r="474" spans="1:8" s="38" customFormat="1" ht="12.75">
      <c r="A474" s="497"/>
      <c r="B474" s="544">
        <v>85321</v>
      </c>
      <c r="C474" s="509"/>
      <c r="D474" s="499" t="s">
        <v>44</v>
      </c>
      <c r="E474" s="500">
        <f>SUM(E476:E478)</f>
        <v>120000</v>
      </c>
      <c r="F474" s="500">
        <f>F475</f>
        <v>255742</v>
      </c>
      <c r="G474" s="501">
        <f>G475</f>
        <v>86972.46</v>
      </c>
      <c r="H474" s="180">
        <f t="shared" si="45"/>
        <v>34.007890764911515</v>
      </c>
    </row>
    <row r="475" spans="1:8" s="38" customFormat="1" ht="12.75">
      <c r="A475" s="497"/>
      <c r="B475" s="544"/>
      <c r="C475" s="509"/>
      <c r="D475" s="499" t="s">
        <v>196</v>
      </c>
      <c r="E475" s="500">
        <f>E476+E477+E478</f>
        <v>120000</v>
      </c>
      <c r="F475" s="500">
        <f>SUM(F476:F478)</f>
        <v>255742</v>
      </c>
      <c r="G475" s="501">
        <f>SUM(G476:G478)</f>
        <v>86972.46</v>
      </c>
      <c r="H475" s="180">
        <f aca="true" t="shared" si="47" ref="H475:H480">G475/F475*100</f>
        <v>34.007890764911515</v>
      </c>
    </row>
    <row r="476" spans="1:8" s="38" customFormat="1" ht="12.75">
      <c r="A476" s="525"/>
      <c r="B476" s="548"/>
      <c r="C476" s="526"/>
      <c r="D476" s="527" t="s">
        <v>161</v>
      </c>
      <c r="E476" s="503">
        <v>103254</v>
      </c>
      <c r="F476" s="503">
        <v>219954</v>
      </c>
      <c r="G476" s="504">
        <v>75104.76</v>
      </c>
      <c r="H476" s="496">
        <f t="shared" si="47"/>
        <v>34.14566682124444</v>
      </c>
    </row>
    <row r="477" spans="1:8" s="38" customFormat="1" ht="12.75">
      <c r="A477" s="525"/>
      <c r="B477" s="548"/>
      <c r="C477" s="526"/>
      <c r="D477" s="527" t="s">
        <v>162</v>
      </c>
      <c r="E477" s="503">
        <v>16496</v>
      </c>
      <c r="F477" s="503">
        <f>255742-F476-F478</f>
        <v>35538</v>
      </c>
      <c r="G477" s="504">
        <f>86972.46-G476-G478</f>
        <v>11617.700000000012</v>
      </c>
      <c r="H477" s="496">
        <f t="shared" si="47"/>
        <v>32.69092239293154</v>
      </c>
    </row>
    <row r="478" spans="1:8" s="38" customFormat="1" ht="12.75">
      <c r="A478" s="525"/>
      <c r="B478" s="549"/>
      <c r="C478" s="526"/>
      <c r="D478" s="527" t="s">
        <v>163</v>
      </c>
      <c r="E478" s="503">
        <v>250</v>
      </c>
      <c r="F478" s="503">
        <v>250</v>
      </c>
      <c r="G478" s="504">
        <v>250</v>
      </c>
      <c r="H478" s="496">
        <f t="shared" si="47"/>
        <v>100</v>
      </c>
    </row>
    <row r="479" spans="1:8" s="38" customFormat="1" ht="12.75">
      <c r="A479" s="525"/>
      <c r="B479" s="553">
        <v>85333</v>
      </c>
      <c r="C479" s="509"/>
      <c r="D479" s="499" t="s">
        <v>77</v>
      </c>
      <c r="E479" s="500">
        <f>E480</f>
        <v>2421990</v>
      </c>
      <c r="F479" s="500">
        <f>F480</f>
        <v>2497190</v>
      </c>
      <c r="G479" s="501">
        <f>G480</f>
        <v>1210163.09</v>
      </c>
      <c r="H479" s="180">
        <f t="shared" si="47"/>
        <v>48.46099375698285</v>
      </c>
    </row>
    <row r="480" spans="1:8" s="38" customFormat="1" ht="12.75">
      <c r="A480" s="525"/>
      <c r="B480" s="545"/>
      <c r="C480" s="518"/>
      <c r="D480" s="519" t="s">
        <v>36</v>
      </c>
      <c r="E480" s="520">
        <f>SUM(E482:E484)</f>
        <v>2421990</v>
      </c>
      <c r="F480" s="520">
        <f>SUM(F482:F484)</f>
        <v>2497190</v>
      </c>
      <c r="G480" s="521">
        <f>SUM(G482:G484)</f>
        <v>1210163.09</v>
      </c>
      <c r="H480" s="630">
        <f t="shared" si="47"/>
        <v>48.46099375698285</v>
      </c>
    </row>
    <row r="481" spans="1:8" s="38" customFormat="1" ht="12.75">
      <c r="A481" s="525"/>
      <c r="B481" s="545"/>
      <c r="C481" s="518"/>
      <c r="D481" s="499" t="s">
        <v>196</v>
      </c>
      <c r="E481" s="500">
        <f>SUM(E482:E484)</f>
        <v>2421990</v>
      </c>
      <c r="F481" s="500">
        <f>SUM(F482:F484)</f>
        <v>2497190</v>
      </c>
      <c r="G481" s="501">
        <f>SUM(G482:G484)</f>
        <v>1210163.09</v>
      </c>
      <c r="H481" s="434">
        <f aca="true" t="shared" si="48" ref="H481:H486">G481/F481*100</f>
        <v>48.46099375698285</v>
      </c>
    </row>
    <row r="482" spans="1:8" s="38" customFormat="1" ht="12.75">
      <c r="A482" s="525"/>
      <c r="B482" s="548"/>
      <c r="C482" s="526"/>
      <c r="D482" s="527" t="s">
        <v>161</v>
      </c>
      <c r="E482" s="503">
        <v>2153250</v>
      </c>
      <c r="F482" s="503">
        <v>2153250</v>
      </c>
      <c r="G482" s="504">
        <v>987634.39</v>
      </c>
      <c r="H482" s="496">
        <f t="shared" si="48"/>
        <v>45.86714919308022</v>
      </c>
    </row>
    <row r="483" spans="1:8" s="38" customFormat="1" ht="12.75">
      <c r="A483" s="525"/>
      <c r="B483" s="548"/>
      <c r="C483" s="526"/>
      <c r="D483" s="527" t="s">
        <v>162</v>
      </c>
      <c r="E483" s="503">
        <v>267450</v>
      </c>
      <c r="F483" s="503">
        <f>2497190-F482-F484</f>
        <v>342650</v>
      </c>
      <c r="G483" s="504">
        <f>1210163.09-G482-G484</f>
        <v>222328.70000000007</v>
      </c>
      <c r="H483" s="496">
        <f t="shared" si="48"/>
        <v>64.88507223113966</v>
      </c>
    </row>
    <row r="484" spans="1:8" s="38" customFormat="1" ht="12.75">
      <c r="A484" s="525"/>
      <c r="B484" s="549"/>
      <c r="C484" s="526"/>
      <c r="D484" s="527" t="s">
        <v>163</v>
      </c>
      <c r="E484" s="503">
        <v>1290</v>
      </c>
      <c r="F484" s="503">
        <v>1290</v>
      </c>
      <c r="G484" s="504">
        <v>200</v>
      </c>
      <c r="H484" s="496">
        <f t="shared" si="48"/>
        <v>15.503875968992247</v>
      </c>
    </row>
    <row r="485" spans="1:8" s="38" customFormat="1" ht="12.75">
      <c r="A485" s="525"/>
      <c r="B485" s="553">
        <v>85395</v>
      </c>
      <c r="C485" s="509"/>
      <c r="D485" s="499" t="s">
        <v>61</v>
      </c>
      <c r="E485" s="500">
        <f>E486</f>
        <v>0</v>
      </c>
      <c r="F485" s="500">
        <f>F486</f>
        <v>6390</v>
      </c>
      <c r="G485" s="337">
        <f>G486</f>
        <v>0</v>
      </c>
      <c r="H485" s="547">
        <f t="shared" si="48"/>
        <v>0</v>
      </c>
    </row>
    <row r="486" spans="1:8" s="38" customFormat="1" ht="12.75">
      <c r="A486" s="525"/>
      <c r="B486" s="544"/>
      <c r="C486" s="509"/>
      <c r="D486" s="499" t="s">
        <v>196</v>
      </c>
      <c r="E486" s="500">
        <f>SUM(E487:E487)</f>
        <v>0</v>
      </c>
      <c r="F486" s="500">
        <f>F487</f>
        <v>6390</v>
      </c>
      <c r="G486" s="337">
        <f>G487</f>
        <v>0</v>
      </c>
      <c r="H486" s="547">
        <f t="shared" si="48"/>
        <v>0</v>
      </c>
    </row>
    <row r="487" spans="1:8" s="38" customFormat="1" ht="12.75">
      <c r="A487" s="525"/>
      <c r="B487" s="544"/>
      <c r="C487" s="553"/>
      <c r="D487" s="527" t="s">
        <v>163</v>
      </c>
      <c r="E487" s="503">
        <v>0</v>
      </c>
      <c r="F487" s="503">
        <v>6390</v>
      </c>
      <c r="G487" s="421">
        <v>0</v>
      </c>
      <c r="H487" s="496">
        <v>0</v>
      </c>
    </row>
    <row r="488" spans="1:8" s="38" customFormat="1" ht="12.75">
      <c r="A488" s="506">
        <v>854</v>
      </c>
      <c r="B488" s="506"/>
      <c r="C488" s="470"/>
      <c r="D488" s="715" t="s">
        <v>45</v>
      </c>
      <c r="E488" s="716">
        <f>E489</f>
        <v>12263639</v>
      </c>
      <c r="F488" s="716">
        <f>F489</f>
        <v>12374043</v>
      </c>
      <c r="G488" s="717">
        <f>G489</f>
        <v>6023227.6899999995</v>
      </c>
      <c r="H488" s="560">
        <f aca="true" t="shared" si="49" ref="H488:H499">G488/F488*100</f>
        <v>48.67631129130551</v>
      </c>
    </row>
    <row r="489" spans="1:8" s="38" customFormat="1" ht="12.75">
      <c r="A489" s="507"/>
      <c r="B489" s="507"/>
      <c r="C489" s="476"/>
      <c r="D489" s="477" t="s">
        <v>196</v>
      </c>
      <c r="E489" s="621">
        <f>SUM(E490:E494)</f>
        <v>12263639</v>
      </c>
      <c r="F489" s="621">
        <f>SUM(F490:F494)</f>
        <v>12374043</v>
      </c>
      <c r="G489" s="479">
        <f>SUM(G490:G494)</f>
        <v>6023227.6899999995</v>
      </c>
      <c r="H489" s="417">
        <f t="shared" si="49"/>
        <v>48.67631129130551</v>
      </c>
    </row>
    <row r="490" spans="1:8" s="38" customFormat="1" ht="12.75">
      <c r="A490" s="507"/>
      <c r="B490" s="507"/>
      <c r="C490" s="476"/>
      <c r="D490" s="477" t="s">
        <v>161</v>
      </c>
      <c r="E490" s="621">
        <f>E498+E503+E517+E537+E553+E567+E573+E602</f>
        <v>6084438</v>
      </c>
      <c r="F490" s="621">
        <f>F498+F503+F517+F537+F553+F567+F573+F602</f>
        <v>5866981</v>
      </c>
      <c r="G490" s="531">
        <f>G498+G503+G517+G537+G553+G567+G573+G602</f>
        <v>2976240.25</v>
      </c>
      <c r="H490" s="417">
        <f t="shared" si="49"/>
        <v>50.7286498797252</v>
      </c>
    </row>
    <row r="491" spans="1:8" s="38" customFormat="1" ht="12.75">
      <c r="A491" s="507"/>
      <c r="B491" s="507"/>
      <c r="C491" s="476"/>
      <c r="D491" s="477" t="s">
        <v>162</v>
      </c>
      <c r="E491" s="621">
        <f>E499+E504+E518+E538+E554+E568+E574+E582+E603</f>
        <v>1713009</v>
      </c>
      <c r="F491" s="621">
        <f>F499+F504+F518+F538+F554+F568+F574+F582+F603</f>
        <v>1762254</v>
      </c>
      <c r="G491" s="531">
        <f>G499+G504+G518+G538+G554+G568+G574+G582+G603</f>
        <v>798223.07</v>
      </c>
      <c r="H491" s="417">
        <f t="shared" si="49"/>
        <v>45.29557430427168</v>
      </c>
    </row>
    <row r="492" spans="1:8" s="38" customFormat="1" ht="12.75">
      <c r="A492" s="507"/>
      <c r="B492" s="507"/>
      <c r="C492" s="476"/>
      <c r="D492" s="477" t="s">
        <v>163</v>
      </c>
      <c r="E492" s="621">
        <f>E500+E505+E519+E539+E555+E569+E575+E604</f>
        <v>159164</v>
      </c>
      <c r="F492" s="621">
        <f>F500+F505+F519+F539+F555+F569+F575+F604+F558</f>
        <v>160054</v>
      </c>
      <c r="G492" s="531">
        <f>G500+G505+G519+G539+G555+G569+G575+G604+G558</f>
        <v>67077.37</v>
      </c>
      <c r="H492" s="417">
        <f t="shared" si="49"/>
        <v>41.90921189098679</v>
      </c>
    </row>
    <row r="493" spans="1:8" s="38" customFormat="1" ht="12.75">
      <c r="A493" s="507"/>
      <c r="B493" s="507"/>
      <c r="C493" s="476"/>
      <c r="D493" s="477" t="s">
        <v>167</v>
      </c>
      <c r="E493" s="621">
        <f>E578</f>
        <v>4038600</v>
      </c>
      <c r="F493" s="621">
        <f>F578</f>
        <v>4316326</v>
      </c>
      <c r="G493" s="531">
        <f>G578</f>
        <v>2181687</v>
      </c>
      <c r="H493" s="417">
        <f>G493/F493*100</f>
        <v>50.545000539810935</v>
      </c>
    </row>
    <row r="494" spans="1:8" s="49" customFormat="1" ht="12.75">
      <c r="A494" s="648"/>
      <c r="B494" s="718"/>
      <c r="C494" s="719"/>
      <c r="D494" s="477" t="s">
        <v>164</v>
      </c>
      <c r="E494" s="621">
        <f>E605</f>
        <v>268428</v>
      </c>
      <c r="F494" s="621">
        <f>F605</f>
        <v>268428</v>
      </c>
      <c r="G494" s="531">
        <f>G605</f>
        <v>0</v>
      </c>
      <c r="H494" s="417">
        <f t="shared" si="49"/>
        <v>0</v>
      </c>
    </row>
    <row r="495" spans="1:8" s="38" customFormat="1" ht="12.75">
      <c r="A495" s="567"/>
      <c r="B495" s="544">
        <v>85403</v>
      </c>
      <c r="C495" s="532"/>
      <c r="D495" s="499" t="s">
        <v>46</v>
      </c>
      <c r="E495" s="571">
        <f aca="true" t="shared" si="50" ref="E495:G496">E496</f>
        <v>1404624</v>
      </c>
      <c r="F495" s="571">
        <f t="shared" si="50"/>
        <v>1387142</v>
      </c>
      <c r="G495" s="501">
        <f t="shared" si="50"/>
        <v>844276.13</v>
      </c>
      <c r="H495" s="180">
        <f t="shared" si="49"/>
        <v>60.86443421077294</v>
      </c>
    </row>
    <row r="496" spans="1:8" s="38" customFormat="1" ht="12.75">
      <c r="A496" s="517"/>
      <c r="B496" s="545"/>
      <c r="C496" s="518"/>
      <c r="D496" s="519" t="s">
        <v>236</v>
      </c>
      <c r="E496" s="720">
        <f t="shared" si="50"/>
        <v>1404624</v>
      </c>
      <c r="F496" s="720">
        <f t="shared" si="50"/>
        <v>1387142</v>
      </c>
      <c r="G496" s="521">
        <f t="shared" si="50"/>
        <v>844276.13</v>
      </c>
      <c r="H496" s="630">
        <f t="shared" si="49"/>
        <v>60.86443421077294</v>
      </c>
    </row>
    <row r="497" spans="1:8" s="50" customFormat="1" ht="12">
      <c r="A497" s="517"/>
      <c r="B497" s="545"/>
      <c r="C497" s="518"/>
      <c r="D497" s="499" t="s">
        <v>196</v>
      </c>
      <c r="E497" s="571">
        <f>SUM(E498:E500)</f>
        <v>1404624</v>
      </c>
      <c r="F497" s="571">
        <f>SUM(F498:F500)</f>
        <v>1387142</v>
      </c>
      <c r="G497" s="501">
        <f>SUM(G498:G500)</f>
        <v>844276.13</v>
      </c>
      <c r="H497" s="434">
        <f>G497/F497*100</f>
        <v>60.86443421077294</v>
      </c>
    </row>
    <row r="498" spans="1:8" s="38" customFormat="1" ht="12.75">
      <c r="A498" s="525"/>
      <c r="B498" s="548"/>
      <c r="C498" s="526"/>
      <c r="D498" s="527" t="s">
        <v>161</v>
      </c>
      <c r="E498" s="572">
        <v>1120122</v>
      </c>
      <c r="F498" s="572">
        <v>1113833</v>
      </c>
      <c r="G498" s="504">
        <v>700386.61</v>
      </c>
      <c r="H498" s="496">
        <f t="shared" si="49"/>
        <v>62.88075591224178</v>
      </c>
    </row>
    <row r="499" spans="1:8" s="38" customFormat="1" ht="12.75">
      <c r="A499" s="525"/>
      <c r="B499" s="548"/>
      <c r="C499" s="526"/>
      <c r="D499" s="527" t="s">
        <v>162</v>
      </c>
      <c r="E499" s="572">
        <v>238042</v>
      </c>
      <c r="F499" s="572">
        <f>1387142-F498-F500</f>
        <v>226849</v>
      </c>
      <c r="G499" s="504">
        <f>844276.13-G498-G500</f>
        <v>125219.85000000002</v>
      </c>
      <c r="H499" s="496">
        <f t="shared" si="49"/>
        <v>55.199648224149115</v>
      </c>
    </row>
    <row r="500" spans="1:8" s="38" customFormat="1" ht="12.75">
      <c r="A500" s="525"/>
      <c r="B500" s="549"/>
      <c r="C500" s="526"/>
      <c r="D500" s="527" t="s">
        <v>163</v>
      </c>
      <c r="E500" s="572">
        <v>46460</v>
      </c>
      <c r="F500" s="572">
        <v>46460</v>
      </c>
      <c r="G500" s="504">
        <v>18669.67</v>
      </c>
      <c r="H500" s="496">
        <f>G500/F500*100</f>
        <v>40.184395178648295</v>
      </c>
    </row>
    <row r="501" spans="1:8" s="38" customFormat="1" ht="12.75">
      <c r="A501" s="525"/>
      <c r="B501" s="544">
        <v>85404</v>
      </c>
      <c r="C501" s="532"/>
      <c r="D501" s="533" t="s">
        <v>255</v>
      </c>
      <c r="E501" s="721">
        <f>E502</f>
        <v>151376</v>
      </c>
      <c r="F501" s="721">
        <f>F502</f>
        <v>150700</v>
      </c>
      <c r="G501" s="535">
        <f>G502</f>
        <v>77485.79</v>
      </c>
      <c r="H501" s="434">
        <f>G501/F501*100</f>
        <v>51.417246184472454</v>
      </c>
    </row>
    <row r="502" spans="1:8" s="38" customFormat="1" ht="12.75">
      <c r="A502" s="525"/>
      <c r="B502" s="544"/>
      <c r="C502" s="532"/>
      <c r="D502" s="499" t="s">
        <v>196</v>
      </c>
      <c r="E502" s="721">
        <f>E503+E504+E505</f>
        <v>151376</v>
      </c>
      <c r="F502" s="721">
        <f>SUM(F503:F505)</f>
        <v>150700</v>
      </c>
      <c r="G502" s="535">
        <f>SUM(G503:G505)</f>
        <v>77485.79</v>
      </c>
      <c r="H502" s="434">
        <f aca="true" t="shared" si="51" ref="H502:H510">G502/F502*100</f>
        <v>51.417246184472454</v>
      </c>
    </row>
    <row r="503" spans="1:8" s="38" customFormat="1" ht="12.75">
      <c r="A503" s="525"/>
      <c r="B503" s="544"/>
      <c r="C503" s="532"/>
      <c r="D503" s="527" t="s">
        <v>161</v>
      </c>
      <c r="E503" s="722">
        <f aca="true" t="shared" si="52" ref="E503:G504">E508+E513</f>
        <v>120717</v>
      </c>
      <c r="F503" s="722">
        <f t="shared" si="52"/>
        <v>120783</v>
      </c>
      <c r="G503" s="723">
        <f t="shared" si="52"/>
        <v>62840.82</v>
      </c>
      <c r="H503" s="633">
        <f t="shared" si="51"/>
        <v>52.02786816025434</v>
      </c>
    </row>
    <row r="504" spans="1:8" s="38" customFormat="1" ht="12.75">
      <c r="A504" s="525"/>
      <c r="B504" s="544"/>
      <c r="C504" s="532"/>
      <c r="D504" s="527" t="s">
        <v>162</v>
      </c>
      <c r="E504" s="722">
        <f t="shared" si="52"/>
        <v>29033</v>
      </c>
      <c r="F504" s="722">
        <f t="shared" si="52"/>
        <v>28291</v>
      </c>
      <c r="G504" s="723">
        <f t="shared" si="52"/>
        <v>14007.88</v>
      </c>
      <c r="H504" s="633">
        <f t="shared" si="51"/>
        <v>49.513555547700676</v>
      </c>
    </row>
    <row r="505" spans="1:8" s="38" customFormat="1" ht="12.75">
      <c r="A505" s="525"/>
      <c r="B505" s="544"/>
      <c r="C505" s="532"/>
      <c r="D505" s="527" t="s">
        <v>163</v>
      </c>
      <c r="E505" s="722">
        <f>E510</f>
        <v>1626</v>
      </c>
      <c r="F505" s="722">
        <f>F510</f>
        <v>1626</v>
      </c>
      <c r="G505" s="723">
        <f>G510</f>
        <v>637.09</v>
      </c>
      <c r="H505" s="633">
        <f t="shared" si="51"/>
        <v>39.18142681426814</v>
      </c>
    </row>
    <row r="506" spans="1:8" s="38" customFormat="1" ht="12.75">
      <c r="A506" s="525"/>
      <c r="B506" s="544"/>
      <c r="C506" s="532"/>
      <c r="D506" s="651" t="s">
        <v>236</v>
      </c>
      <c r="E506" s="724">
        <f>E507</f>
        <v>101941</v>
      </c>
      <c r="F506" s="724">
        <f>F507</f>
        <v>102007</v>
      </c>
      <c r="G506" s="725">
        <f>G507</f>
        <v>53782.909999999996</v>
      </c>
      <c r="H506" s="630">
        <f t="shared" si="51"/>
        <v>52.72472477379003</v>
      </c>
    </row>
    <row r="507" spans="1:8" s="38" customFormat="1" ht="12.75">
      <c r="A507" s="525"/>
      <c r="B507" s="544"/>
      <c r="C507" s="532"/>
      <c r="D507" s="499" t="s">
        <v>196</v>
      </c>
      <c r="E507" s="721">
        <f>E508+E509+E510</f>
        <v>101941</v>
      </c>
      <c r="F507" s="721">
        <f>SUM(F508:F510)</f>
        <v>102007</v>
      </c>
      <c r="G507" s="535">
        <f>SUM(G508:G510)</f>
        <v>53782.909999999996</v>
      </c>
      <c r="H507" s="434">
        <f t="shared" si="51"/>
        <v>52.72472477379003</v>
      </c>
    </row>
    <row r="508" spans="1:8" s="38" customFormat="1" ht="12.75">
      <c r="A508" s="525"/>
      <c r="B508" s="544"/>
      <c r="C508" s="532"/>
      <c r="D508" s="527" t="s">
        <v>161</v>
      </c>
      <c r="E508" s="722">
        <v>98282</v>
      </c>
      <c r="F508" s="722">
        <v>98348</v>
      </c>
      <c r="G508" s="723">
        <v>51620.82</v>
      </c>
      <c r="H508" s="633">
        <f t="shared" si="51"/>
        <v>52.487920445764026</v>
      </c>
    </row>
    <row r="509" spans="1:8" s="38" customFormat="1" ht="12.75">
      <c r="A509" s="525"/>
      <c r="B509" s="544"/>
      <c r="C509" s="532"/>
      <c r="D509" s="527" t="s">
        <v>162</v>
      </c>
      <c r="E509" s="722">
        <v>2033</v>
      </c>
      <c r="F509" s="722">
        <v>2033</v>
      </c>
      <c r="G509" s="723">
        <v>1525</v>
      </c>
      <c r="H509" s="633">
        <f t="shared" si="51"/>
        <v>75.0122970978849</v>
      </c>
    </row>
    <row r="510" spans="1:8" s="38" customFormat="1" ht="12.75">
      <c r="A510" s="525"/>
      <c r="B510" s="544"/>
      <c r="C510" s="532"/>
      <c r="D510" s="527" t="s">
        <v>163</v>
      </c>
      <c r="E510" s="722">
        <v>1626</v>
      </c>
      <c r="F510" s="722">
        <v>1626</v>
      </c>
      <c r="G510" s="723">
        <v>637.09</v>
      </c>
      <c r="H510" s="633">
        <f t="shared" si="51"/>
        <v>39.18142681426814</v>
      </c>
    </row>
    <row r="511" spans="1:8" s="38" customFormat="1" ht="12.75">
      <c r="A511" s="525"/>
      <c r="B511" s="548"/>
      <c r="C511" s="549"/>
      <c r="D511" s="520" t="s">
        <v>241</v>
      </c>
      <c r="E511" s="724">
        <f>E512</f>
        <v>49435</v>
      </c>
      <c r="F511" s="724">
        <f>F512</f>
        <v>48693</v>
      </c>
      <c r="G511" s="725">
        <f>G512</f>
        <v>23702.879999999997</v>
      </c>
      <c r="H511" s="630">
        <f aca="true" t="shared" si="53" ref="H511:H519">G511/F511*100</f>
        <v>48.67820836670568</v>
      </c>
    </row>
    <row r="512" spans="1:8" s="38" customFormat="1" ht="12.75">
      <c r="A512" s="525"/>
      <c r="B512" s="548"/>
      <c r="C512" s="549"/>
      <c r="D512" s="499" t="s">
        <v>196</v>
      </c>
      <c r="E512" s="721">
        <f>SUM(E513:E514)</f>
        <v>49435</v>
      </c>
      <c r="F512" s="721">
        <f>SUM(F513:F514)</f>
        <v>48693</v>
      </c>
      <c r="G512" s="535">
        <f>SUM(G513:G514)</f>
        <v>23702.879999999997</v>
      </c>
      <c r="H512" s="434">
        <f t="shared" si="53"/>
        <v>48.67820836670568</v>
      </c>
    </row>
    <row r="513" spans="1:8" s="38" customFormat="1" ht="12.75">
      <c r="A513" s="525"/>
      <c r="B513" s="548"/>
      <c r="C513" s="549"/>
      <c r="D513" s="527" t="s">
        <v>161</v>
      </c>
      <c r="E513" s="722">
        <v>22435</v>
      </c>
      <c r="F513" s="722">
        <v>22435</v>
      </c>
      <c r="G513" s="723">
        <v>11220</v>
      </c>
      <c r="H513" s="633">
        <f t="shared" si="53"/>
        <v>50.01114330287497</v>
      </c>
    </row>
    <row r="514" spans="1:8" s="38" customFormat="1" ht="12.75">
      <c r="A514" s="525"/>
      <c r="B514" s="548"/>
      <c r="C514" s="549"/>
      <c r="D514" s="527" t="s">
        <v>162</v>
      </c>
      <c r="E514" s="722">
        <v>27000</v>
      </c>
      <c r="F514" s="722">
        <v>26258</v>
      </c>
      <c r="G514" s="723">
        <v>12482.88</v>
      </c>
      <c r="H514" s="633">
        <f t="shared" si="53"/>
        <v>47.53934039149973</v>
      </c>
    </row>
    <row r="515" spans="1:8" s="38" customFormat="1" ht="12.75">
      <c r="A515" s="525"/>
      <c r="B515" s="553">
        <v>85406</v>
      </c>
      <c r="C515" s="726"/>
      <c r="D515" s="534" t="s">
        <v>78</v>
      </c>
      <c r="E515" s="534">
        <f>E516</f>
        <v>1243455</v>
      </c>
      <c r="F515" s="534">
        <f>F516</f>
        <v>1241983</v>
      </c>
      <c r="G515" s="535">
        <f>G516</f>
        <v>664015.2200000001</v>
      </c>
      <c r="H515" s="180">
        <f t="shared" si="53"/>
        <v>53.46411504827362</v>
      </c>
    </row>
    <row r="516" spans="1:8" s="38" customFormat="1" ht="12.75">
      <c r="A516" s="525"/>
      <c r="B516" s="544"/>
      <c r="C516" s="726"/>
      <c r="D516" s="499" t="s">
        <v>196</v>
      </c>
      <c r="E516" s="534">
        <f>SUM(E517:E519)</f>
        <v>1243455</v>
      </c>
      <c r="F516" s="534">
        <f>SUM(F517:F519)</f>
        <v>1241983</v>
      </c>
      <c r="G516" s="535">
        <f>SUM(G517:G519)</f>
        <v>664015.2200000001</v>
      </c>
      <c r="H516" s="180">
        <f t="shared" si="53"/>
        <v>53.46411504827362</v>
      </c>
    </row>
    <row r="517" spans="1:8" s="38" customFormat="1" ht="12.75">
      <c r="A517" s="525"/>
      <c r="B517" s="544"/>
      <c r="C517" s="726"/>
      <c r="D517" s="527" t="s">
        <v>161</v>
      </c>
      <c r="E517" s="654">
        <f aca="true" t="shared" si="54" ref="E517:G519">E522+E526</f>
        <v>1082005</v>
      </c>
      <c r="F517" s="654">
        <f t="shared" si="54"/>
        <v>1081658</v>
      </c>
      <c r="G517" s="723">
        <f t="shared" si="54"/>
        <v>588428.56</v>
      </c>
      <c r="H517" s="633">
        <f t="shared" si="53"/>
        <v>54.40061091398576</v>
      </c>
    </row>
    <row r="518" spans="1:8" s="38" customFormat="1" ht="12.75">
      <c r="A518" s="525"/>
      <c r="B518" s="544"/>
      <c r="C518" s="726"/>
      <c r="D518" s="527" t="s">
        <v>162</v>
      </c>
      <c r="E518" s="654">
        <f t="shared" si="54"/>
        <v>160950</v>
      </c>
      <c r="F518" s="654">
        <f t="shared" si="54"/>
        <v>158935</v>
      </c>
      <c r="G518" s="723">
        <f t="shared" si="54"/>
        <v>75586.66</v>
      </c>
      <c r="H518" s="633">
        <f t="shared" si="53"/>
        <v>47.55822191461919</v>
      </c>
    </row>
    <row r="519" spans="1:8" s="38" customFormat="1" ht="12.75">
      <c r="A519" s="525"/>
      <c r="B519" s="544"/>
      <c r="C519" s="726"/>
      <c r="D519" s="527" t="s">
        <v>163</v>
      </c>
      <c r="E519" s="654">
        <f t="shared" si="54"/>
        <v>500</v>
      </c>
      <c r="F519" s="654">
        <f t="shared" si="54"/>
        <v>1390</v>
      </c>
      <c r="G519" s="723">
        <f t="shared" si="54"/>
        <v>0</v>
      </c>
      <c r="H519" s="633">
        <f t="shared" si="53"/>
        <v>0</v>
      </c>
    </row>
    <row r="520" spans="1:8" s="38" customFormat="1" ht="12.75">
      <c r="A520" s="525"/>
      <c r="B520" s="544"/>
      <c r="C520" s="726"/>
      <c r="D520" s="527" t="s">
        <v>168</v>
      </c>
      <c r="E520" s="654"/>
      <c r="F520" s="654"/>
      <c r="G520" s="723"/>
      <c r="H520" s="633"/>
    </row>
    <row r="521" spans="1:8" s="38" customFormat="1" ht="12.75">
      <c r="A521" s="525"/>
      <c r="B521" s="548"/>
      <c r="C521" s="727"/>
      <c r="D521" s="520" t="s">
        <v>241</v>
      </c>
      <c r="E521" s="520">
        <f>SUM(E522:E524)</f>
        <v>532675</v>
      </c>
      <c r="F521" s="520">
        <f>SUM(F522:F524)</f>
        <v>532014</v>
      </c>
      <c r="G521" s="521">
        <f>SUM(G522:G524)</f>
        <v>287421.92000000004</v>
      </c>
      <c r="H521" s="630">
        <f>G521/F521*100</f>
        <v>54.025254974493166</v>
      </c>
    </row>
    <row r="522" spans="1:8" s="38" customFormat="1" ht="12.75">
      <c r="A522" s="525"/>
      <c r="B522" s="548"/>
      <c r="C522" s="727"/>
      <c r="D522" s="527" t="s">
        <v>161</v>
      </c>
      <c r="E522" s="503">
        <v>467715</v>
      </c>
      <c r="F522" s="503">
        <v>468179</v>
      </c>
      <c r="G522" s="504">
        <v>252595.2</v>
      </c>
      <c r="H522" s="496">
        <f>G522/F522*100</f>
        <v>53.95269757934466</v>
      </c>
    </row>
    <row r="523" spans="1:8" s="38" customFormat="1" ht="12.75">
      <c r="A523" s="525"/>
      <c r="B523" s="548"/>
      <c r="C523" s="727"/>
      <c r="D523" s="527" t="s">
        <v>162</v>
      </c>
      <c r="E523" s="503">
        <v>64750</v>
      </c>
      <c r="F523" s="503">
        <v>62735</v>
      </c>
      <c r="G523" s="504">
        <v>34826.72</v>
      </c>
      <c r="H523" s="496">
        <f>G523/F523*100</f>
        <v>55.51401928747908</v>
      </c>
    </row>
    <row r="524" spans="1:8" s="38" customFormat="1" ht="12.75">
      <c r="A524" s="525"/>
      <c r="B524" s="548"/>
      <c r="C524" s="727"/>
      <c r="D524" s="527" t="s">
        <v>163</v>
      </c>
      <c r="E524" s="503">
        <v>210</v>
      </c>
      <c r="F524" s="503">
        <v>1100</v>
      </c>
      <c r="G524" s="504">
        <v>0</v>
      </c>
      <c r="H524" s="660">
        <v>0</v>
      </c>
    </row>
    <row r="525" spans="1:8" s="38" customFormat="1" ht="12.75">
      <c r="A525" s="525"/>
      <c r="B525" s="548"/>
      <c r="C525" s="728"/>
      <c r="D525" s="520" t="s">
        <v>79</v>
      </c>
      <c r="E525" s="520">
        <f>SUM(E526:E528)</f>
        <v>710780</v>
      </c>
      <c r="F525" s="520">
        <f>SUM(F526:F528)</f>
        <v>709969</v>
      </c>
      <c r="G525" s="521">
        <f>SUM(G526:G528)</f>
        <v>376593.3</v>
      </c>
      <c r="H525" s="630">
        <f aca="true" t="shared" si="55" ref="H525:H539">G525/F525*100</f>
        <v>53.043625848452535</v>
      </c>
    </row>
    <row r="526" spans="1:8" s="38" customFormat="1" ht="12.75">
      <c r="A526" s="525"/>
      <c r="B526" s="548"/>
      <c r="C526" s="727"/>
      <c r="D526" s="527" t="s">
        <v>161</v>
      </c>
      <c r="E526" s="503">
        <v>614290</v>
      </c>
      <c r="F526" s="503">
        <v>613479</v>
      </c>
      <c r="G526" s="504">
        <v>335833.36</v>
      </c>
      <c r="H526" s="496">
        <f t="shared" si="55"/>
        <v>54.74243780145693</v>
      </c>
    </row>
    <row r="527" spans="1:8" s="38" customFormat="1" ht="12.75">
      <c r="A527" s="525"/>
      <c r="B527" s="548"/>
      <c r="C527" s="727"/>
      <c r="D527" s="527" t="s">
        <v>162</v>
      </c>
      <c r="E527" s="503">
        <v>96200</v>
      </c>
      <c r="F527" s="503">
        <v>96200</v>
      </c>
      <c r="G527" s="504">
        <v>40759.94</v>
      </c>
      <c r="H527" s="496">
        <f t="shared" si="55"/>
        <v>42.370000000000005</v>
      </c>
    </row>
    <row r="528" spans="1:8" s="38" customFormat="1" ht="12.75">
      <c r="A528" s="529"/>
      <c r="B528" s="549"/>
      <c r="C528" s="727"/>
      <c r="D528" s="527" t="s">
        <v>163</v>
      </c>
      <c r="E528" s="503">
        <v>290</v>
      </c>
      <c r="F528" s="503">
        <v>290</v>
      </c>
      <c r="G528" s="504">
        <v>0</v>
      </c>
      <c r="H528" s="496">
        <f t="shared" si="55"/>
        <v>0</v>
      </c>
    </row>
    <row r="529" spans="1:8" s="48" customFormat="1" ht="12.75">
      <c r="A529" s="14"/>
      <c r="B529" s="14"/>
      <c r="C529" s="550"/>
      <c r="D529" s="14"/>
      <c r="E529" s="550"/>
      <c r="F529" s="550"/>
      <c r="G529" s="15"/>
      <c r="H529" s="551"/>
    </row>
    <row r="530" spans="1:8" s="48" customFormat="1" ht="12.75">
      <c r="A530" s="14"/>
      <c r="B530" s="14"/>
      <c r="C530" s="550"/>
      <c r="D530" s="881" t="s">
        <v>454</v>
      </c>
      <c r="E530" s="550"/>
      <c r="F530" s="550"/>
      <c r="G530" s="15"/>
      <c r="H530" s="551"/>
    </row>
    <row r="531" spans="1:8" s="38" customFormat="1" ht="12.75">
      <c r="A531" s="11"/>
      <c r="B531" s="11"/>
      <c r="C531" s="11"/>
      <c r="D531" s="11"/>
      <c r="E531" s="11"/>
      <c r="F531" s="11"/>
      <c r="G531" s="11"/>
      <c r="H531" s="12"/>
    </row>
    <row r="532" spans="1:8" s="38" customFormat="1" ht="12.75">
      <c r="A532" s="457" t="s">
        <v>0</v>
      </c>
      <c r="B532" s="458" t="s">
        <v>1</v>
      </c>
      <c r="C532" s="459" t="s">
        <v>2</v>
      </c>
      <c r="D532" s="460" t="s">
        <v>3</v>
      </c>
      <c r="E532" s="461" t="s">
        <v>122</v>
      </c>
      <c r="F532" s="460" t="s">
        <v>124</v>
      </c>
      <c r="G532" s="457" t="s">
        <v>126</v>
      </c>
      <c r="H532" s="462" t="s">
        <v>50</v>
      </c>
    </row>
    <row r="533" spans="1:8" s="38" customFormat="1" ht="12.75">
      <c r="A533" s="463"/>
      <c r="B533" s="464"/>
      <c r="C533" s="465"/>
      <c r="D533" s="466"/>
      <c r="E533" s="464" t="s">
        <v>123</v>
      </c>
      <c r="F533" s="466" t="s">
        <v>125</v>
      </c>
      <c r="G533" s="463" t="s">
        <v>345</v>
      </c>
      <c r="H533" s="464" t="s">
        <v>139</v>
      </c>
    </row>
    <row r="534" spans="1:8" s="38" customFormat="1" ht="12.75">
      <c r="A534" s="458">
        <v>1</v>
      </c>
      <c r="B534" s="552">
        <v>2</v>
      </c>
      <c r="C534" s="552">
        <v>3</v>
      </c>
      <c r="D534" s="463">
        <v>4</v>
      </c>
      <c r="E534" s="464">
        <v>5</v>
      </c>
      <c r="F534" s="464">
        <v>6</v>
      </c>
      <c r="G534" s="463">
        <v>7</v>
      </c>
      <c r="H534" s="468">
        <v>8</v>
      </c>
    </row>
    <row r="535" spans="1:8" s="38" customFormat="1" ht="12.75">
      <c r="A535" s="645"/>
      <c r="B535" s="544">
        <v>85410</v>
      </c>
      <c r="C535" s="726"/>
      <c r="D535" s="534" t="s">
        <v>47</v>
      </c>
      <c r="E535" s="534">
        <f>E536</f>
        <v>3612046</v>
      </c>
      <c r="F535" s="534">
        <f>F536</f>
        <v>3464157</v>
      </c>
      <c r="G535" s="535">
        <f>G536</f>
        <v>1524281.1700000002</v>
      </c>
      <c r="H535" s="434">
        <f t="shared" si="55"/>
        <v>44.00150368473485</v>
      </c>
    </row>
    <row r="536" spans="1:8" s="38" customFormat="1" ht="12.75">
      <c r="A536" s="525"/>
      <c r="B536" s="544"/>
      <c r="C536" s="729"/>
      <c r="D536" s="499" t="s">
        <v>196</v>
      </c>
      <c r="E536" s="500">
        <f>SUM(E537:E539)</f>
        <v>3612046</v>
      </c>
      <c r="F536" s="500">
        <f>SUM(F537:F539)</f>
        <v>3464157</v>
      </c>
      <c r="G536" s="501">
        <f>SUM(G537:G539)</f>
        <v>1524281.1700000002</v>
      </c>
      <c r="H536" s="434">
        <f t="shared" si="55"/>
        <v>44.00150368473485</v>
      </c>
    </row>
    <row r="537" spans="1:8" s="38" customFormat="1" ht="12.75">
      <c r="A537" s="525"/>
      <c r="B537" s="544"/>
      <c r="C537" s="729"/>
      <c r="D537" s="527" t="s">
        <v>161</v>
      </c>
      <c r="E537" s="503">
        <f aca="true" t="shared" si="56" ref="E537:G539">E543+E547</f>
        <v>2667479</v>
      </c>
      <c r="F537" s="503">
        <f t="shared" si="56"/>
        <v>2460299</v>
      </c>
      <c r="G537" s="581">
        <f t="shared" si="56"/>
        <v>1098871.08</v>
      </c>
      <c r="H537" s="633">
        <f t="shared" si="55"/>
        <v>44.66412740890437</v>
      </c>
    </row>
    <row r="538" spans="1:8" s="38" customFormat="1" ht="12.75">
      <c r="A538" s="525"/>
      <c r="B538" s="544"/>
      <c r="C538" s="729"/>
      <c r="D538" s="527" t="s">
        <v>162</v>
      </c>
      <c r="E538" s="503">
        <f t="shared" si="56"/>
        <v>934167</v>
      </c>
      <c r="F538" s="503">
        <f t="shared" si="56"/>
        <v>993458</v>
      </c>
      <c r="G538" s="581">
        <f t="shared" si="56"/>
        <v>422492.98</v>
      </c>
      <c r="H538" s="633">
        <f t="shared" si="55"/>
        <v>42.52751298998045</v>
      </c>
    </row>
    <row r="539" spans="1:8" s="38" customFormat="1" ht="12.75">
      <c r="A539" s="525"/>
      <c r="B539" s="544"/>
      <c r="C539" s="729"/>
      <c r="D539" s="527" t="s">
        <v>163</v>
      </c>
      <c r="E539" s="503">
        <f t="shared" si="56"/>
        <v>10400</v>
      </c>
      <c r="F539" s="503">
        <f t="shared" si="56"/>
        <v>10400</v>
      </c>
      <c r="G539" s="581">
        <f t="shared" si="56"/>
        <v>2917.11</v>
      </c>
      <c r="H539" s="633">
        <f t="shared" si="55"/>
        <v>28.04913461538462</v>
      </c>
    </row>
    <row r="540" spans="1:8" s="38" customFormat="1" ht="12.75">
      <c r="A540" s="525"/>
      <c r="B540" s="544"/>
      <c r="C540" s="729"/>
      <c r="D540" s="527" t="s">
        <v>199</v>
      </c>
      <c r="E540" s="500"/>
      <c r="F540" s="503"/>
      <c r="G540" s="421"/>
      <c r="H540" s="346"/>
    </row>
    <row r="541" spans="1:8" s="38" customFormat="1" ht="12.75">
      <c r="A541" s="525"/>
      <c r="B541" s="545"/>
      <c r="C541" s="728"/>
      <c r="D541" s="520" t="s">
        <v>346</v>
      </c>
      <c r="E541" s="520">
        <f>E542</f>
        <v>2752234</v>
      </c>
      <c r="F541" s="520">
        <f>F542</f>
        <v>2752230</v>
      </c>
      <c r="G541" s="521">
        <f>G542</f>
        <v>1111011.24</v>
      </c>
      <c r="H541" s="630">
        <f>G541/F541*100</f>
        <v>40.36767421327433</v>
      </c>
    </row>
    <row r="542" spans="1:8" s="38" customFormat="1" ht="12.75">
      <c r="A542" s="525"/>
      <c r="B542" s="545"/>
      <c r="C542" s="728"/>
      <c r="D542" s="499" t="s">
        <v>196</v>
      </c>
      <c r="E542" s="500">
        <f>SUM(E543:E545)</f>
        <v>2752234</v>
      </c>
      <c r="F542" s="500">
        <f>SUM(F543:F545)</f>
        <v>2752230</v>
      </c>
      <c r="G542" s="501">
        <f>SUM(G543:G545)</f>
        <v>1111011.24</v>
      </c>
      <c r="H542" s="434">
        <f>G542/F542*100</f>
        <v>40.36767421327433</v>
      </c>
    </row>
    <row r="543" spans="1:8" s="38" customFormat="1" ht="12.75">
      <c r="A543" s="525"/>
      <c r="B543" s="548"/>
      <c r="C543" s="727"/>
      <c r="D543" s="527" t="s">
        <v>161</v>
      </c>
      <c r="E543" s="503">
        <v>1995256</v>
      </c>
      <c r="F543" s="503">
        <v>1981442</v>
      </c>
      <c r="G543" s="504">
        <v>834739.18</v>
      </c>
      <c r="H543" s="496">
        <f>G543/F543*100</f>
        <v>42.12786344490528</v>
      </c>
    </row>
    <row r="544" spans="1:8" s="38" customFormat="1" ht="12.75">
      <c r="A544" s="525"/>
      <c r="B544" s="548"/>
      <c r="C544" s="727"/>
      <c r="D544" s="527" t="s">
        <v>162</v>
      </c>
      <c r="E544" s="503">
        <v>752278</v>
      </c>
      <c r="F544" s="503">
        <v>766088</v>
      </c>
      <c r="G544" s="504">
        <v>276272.06</v>
      </c>
      <c r="H544" s="496">
        <f>G544/F544*100</f>
        <v>36.062705589958334</v>
      </c>
    </row>
    <row r="545" spans="1:8" s="38" customFormat="1" ht="12.75">
      <c r="A545" s="525"/>
      <c r="B545" s="548"/>
      <c r="C545" s="727"/>
      <c r="D545" s="527" t="s">
        <v>163</v>
      </c>
      <c r="E545" s="503">
        <v>4700</v>
      </c>
      <c r="F545" s="503">
        <v>4700</v>
      </c>
      <c r="G545" s="504">
        <v>0</v>
      </c>
      <c r="H545" s="660">
        <v>0</v>
      </c>
    </row>
    <row r="546" spans="1:8" s="38" customFormat="1" ht="12.75">
      <c r="A546" s="525"/>
      <c r="B546" s="548"/>
      <c r="C546" s="727"/>
      <c r="D546" s="520" t="s">
        <v>240</v>
      </c>
      <c r="E546" s="520">
        <f>SUM(E547:E549)</f>
        <v>859812</v>
      </c>
      <c r="F546" s="520">
        <f>SUM(F547:F549)</f>
        <v>711927</v>
      </c>
      <c r="G546" s="521">
        <f>SUM(G547:G549)</f>
        <v>413269.93000000005</v>
      </c>
      <c r="H546" s="630">
        <f aca="true" t="shared" si="57" ref="H546:H551">G546/F546*100</f>
        <v>58.0494811968081</v>
      </c>
    </row>
    <row r="547" spans="1:8" s="38" customFormat="1" ht="12.75">
      <c r="A547" s="525"/>
      <c r="B547" s="548"/>
      <c r="C547" s="727"/>
      <c r="D547" s="527" t="s">
        <v>161</v>
      </c>
      <c r="E547" s="503">
        <v>672223</v>
      </c>
      <c r="F547" s="503">
        <v>478857</v>
      </c>
      <c r="G547" s="504">
        <v>264131.9</v>
      </c>
      <c r="H547" s="496">
        <f t="shared" si="57"/>
        <v>55.15882612136818</v>
      </c>
    </row>
    <row r="548" spans="1:8" s="38" customFormat="1" ht="12.75">
      <c r="A548" s="525"/>
      <c r="B548" s="548"/>
      <c r="C548" s="727"/>
      <c r="D548" s="527" t="s">
        <v>162</v>
      </c>
      <c r="E548" s="503">
        <v>181889</v>
      </c>
      <c r="F548" s="503">
        <v>227370</v>
      </c>
      <c r="G548" s="504">
        <v>146220.92</v>
      </c>
      <c r="H548" s="496">
        <f t="shared" si="57"/>
        <v>64.30968025685007</v>
      </c>
    </row>
    <row r="549" spans="1:8" s="38" customFormat="1" ht="12.75">
      <c r="A549" s="525"/>
      <c r="B549" s="549"/>
      <c r="C549" s="727"/>
      <c r="D549" s="527" t="s">
        <v>163</v>
      </c>
      <c r="E549" s="503">
        <v>5700</v>
      </c>
      <c r="F549" s="503">
        <v>5700</v>
      </c>
      <c r="G549" s="504">
        <v>2917.11</v>
      </c>
      <c r="H549" s="496">
        <f t="shared" si="57"/>
        <v>51.17736842105264</v>
      </c>
    </row>
    <row r="550" spans="1:8" s="38" customFormat="1" ht="12.75">
      <c r="A550" s="497"/>
      <c r="B550" s="553">
        <v>85411</v>
      </c>
      <c r="C550" s="729"/>
      <c r="D550" s="500" t="s">
        <v>80</v>
      </c>
      <c r="E550" s="500">
        <f aca="true" t="shared" si="58" ref="E550:G551">E551</f>
        <v>599721</v>
      </c>
      <c r="F550" s="500">
        <f t="shared" si="58"/>
        <v>595578</v>
      </c>
      <c r="G550" s="501">
        <f t="shared" si="58"/>
        <v>280842.72000000003</v>
      </c>
      <c r="H550" s="180">
        <f t="shared" si="57"/>
        <v>47.154649768796034</v>
      </c>
    </row>
    <row r="551" spans="1:8" s="38" customFormat="1" ht="12.75">
      <c r="A551" s="517"/>
      <c r="B551" s="545"/>
      <c r="C551" s="728"/>
      <c r="D551" s="520" t="s">
        <v>240</v>
      </c>
      <c r="E551" s="520">
        <f t="shared" si="58"/>
        <v>599721</v>
      </c>
      <c r="F551" s="520">
        <f t="shared" si="58"/>
        <v>595578</v>
      </c>
      <c r="G551" s="521">
        <f t="shared" si="58"/>
        <v>280842.72000000003</v>
      </c>
      <c r="H551" s="630">
        <f t="shared" si="57"/>
        <v>47.154649768796034</v>
      </c>
    </row>
    <row r="552" spans="1:8" s="38" customFormat="1" ht="12.75">
      <c r="A552" s="517"/>
      <c r="B552" s="545"/>
      <c r="C552" s="728"/>
      <c r="D552" s="499" t="s">
        <v>196</v>
      </c>
      <c r="E552" s="500">
        <f>SUM(E553:E555)</f>
        <v>599721</v>
      </c>
      <c r="F552" s="500">
        <f>SUM(F553:F555)</f>
        <v>595578</v>
      </c>
      <c r="G552" s="501">
        <f>SUM(G553:G555)</f>
        <v>280842.72000000003</v>
      </c>
      <c r="H552" s="434">
        <f aca="true" t="shared" si="59" ref="H552:H558">G552/F552*100</f>
        <v>47.154649768796034</v>
      </c>
    </row>
    <row r="553" spans="1:8" s="38" customFormat="1" ht="12.75">
      <c r="A553" s="525"/>
      <c r="B553" s="548"/>
      <c r="C553" s="727"/>
      <c r="D553" s="527" t="s">
        <v>161</v>
      </c>
      <c r="E553" s="503">
        <v>460255</v>
      </c>
      <c r="F553" s="503">
        <v>453112</v>
      </c>
      <c r="G553" s="504">
        <v>216335.42</v>
      </c>
      <c r="H553" s="496">
        <f t="shared" si="59"/>
        <v>47.74435901057576</v>
      </c>
    </row>
    <row r="554" spans="1:8" s="38" customFormat="1" ht="12.75">
      <c r="A554" s="525"/>
      <c r="B554" s="548"/>
      <c r="C554" s="727"/>
      <c r="D554" s="527" t="s">
        <v>162</v>
      </c>
      <c r="E554" s="503">
        <v>134466</v>
      </c>
      <c r="F554" s="503">
        <v>137466</v>
      </c>
      <c r="G554" s="504">
        <v>64001.41</v>
      </c>
      <c r="H554" s="496">
        <f t="shared" si="59"/>
        <v>46.557992521787206</v>
      </c>
    </row>
    <row r="555" spans="1:8" s="38" customFormat="1" ht="12.75">
      <c r="A555" s="525"/>
      <c r="B555" s="548"/>
      <c r="C555" s="727"/>
      <c r="D555" s="527" t="s">
        <v>163</v>
      </c>
      <c r="E555" s="503">
        <v>5000</v>
      </c>
      <c r="F555" s="503">
        <v>5000</v>
      </c>
      <c r="G555" s="504">
        <v>505.89</v>
      </c>
      <c r="H555" s="496">
        <f t="shared" si="59"/>
        <v>10.1178</v>
      </c>
    </row>
    <row r="556" spans="1:8" s="41" customFormat="1" ht="12.75">
      <c r="A556" s="497"/>
      <c r="B556" s="553">
        <v>85416</v>
      </c>
      <c r="C556" s="729"/>
      <c r="D556" s="500" t="s">
        <v>313</v>
      </c>
      <c r="E556" s="500">
        <v>0</v>
      </c>
      <c r="F556" s="500">
        <f>F557</f>
        <v>44800</v>
      </c>
      <c r="G556" s="501">
        <f>G557</f>
        <v>43400</v>
      </c>
      <c r="H556" s="180">
        <f t="shared" si="59"/>
        <v>96.875</v>
      </c>
    </row>
    <row r="557" spans="1:8" s="41" customFormat="1" ht="12.75">
      <c r="A557" s="497"/>
      <c r="B557" s="544"/>
      <c r="C557" s="729"/>
      <c r="D557" s="499" t="s">
        <v>196</v>
      </c>
      <c r="E557" s="500">
        <v>0</v>
      </c>
      <c r="F557" s="500">
        <f>SUM(F558:F558)</f>
        <v>44800</v>
      </c>
      <c r="G557" s="501">
        <f>SUM(G558:G558)</f>
        <v>43400</v>
      </c>
      <c r="H557" s="180">
        <f t="shared" si="59"/>
        <v>96.875</v>
      </c>
    </row>
    <row r="558" spans="1:8" s="41" customFormat="1" ht="12.75">
      <c r="A558" s="497"/>
      <c r="B558" s="544"/>
      <c r="C558" s="729"/>
      <c r="D558" s="527" t="s">
        <v>163</v>
      </c>
      <c r="E558" s="503">
        <v>0</v>
      </c>
      <c r="F558" s="503">
        <f>F559+F561+F563</f>
        <v>44800</v>
      </c>
      <c r="G558" s="504">
        <f>G559+G561+G563</f>
        <v>43400</v>
      </c>
      <c r="H558" s="346">
        <f t="shared" si="59"/>
        <v>96.875</v>
      </c>
    </row>
    <row r="559" spans="1:8" s="43" customFormat="1" ht="12.75">
      <c r="A559" s="517"/>
      <c r="B559" s="545"/>
      <c r="C559" s="526"/>
      <c r="D559" s="520" t="s">
        <v>350</v>
      </c>
      <c r="E559" s="720">
        <v>0</v>
      </c>
      <c r="F559" s="720">
        <f>F560</f>
        <v>13300</v>
      </c>
      <c r="G559" s="521">
        <f>G560</f>
        <v>11900</v>
      </c>
      <c r="H559" s="630">
        <f aca="true" t="shared" si="60" ref="H559:H568">G559/F559*100</f>
        <v>89.47368421052632</v>
      </c>
    </row>
    <row r="560" spans="1:8" s="43" customFormat="1" ht="12.75">
      <c r="A560" s="517"/>
      <c r="B560" s="545"/>
      <c r="C560" s="526"/>
      <c r="D560" s="527" t="s">
        <v>163</v>
      </c>
      <c r="E560" s="572">
        <v>0</v>
      </c>
      <c r="F560" s="572">
        <v>13300</v>
      </c>
      <c r="G560" s="504">
        <v>11900</v>
      </c>
      <c r="H560" s="496">
        <f t="shared" si="60"/>
        <v>89.47368421052632</v>
      </c>
    </row>
    <row r="561" spans="1:8" s="43" customFormat="1" ht="12.75">
      <c r="A561" s="517"/>
      <c r="B561" s="545"/>
      <c r="C561" s="526"/>
      <c r="D561" s="520" t="s">
        <v>348</v>
      </c>
      <c r="E561" s="720">
        <v>0</v>
      </c>
      <c r="F561" s="720">
        <f>F562</f>
        <v>11200</v>
      </c>
      <c r="G561" s="521">
        <f>G562</f>
        <v>11200</v>
      </c>
      <c r="H561" s="630">
        <f t="shared" si="60"/>
        <v>100</v>
      </c>
    </row>
    <row r="562" spans="1:8" s="43" customFormat="1" ht="12.75">
      <c r="A562" s="517"/>
      <c r="B562" s="545"/>
      <c r="C562" s="526"/>
      <c r="D562" s="527" t="s">
        <v>163</v>
      </c>
      <c r="E562" s="572">
        <v>0</v>
      </c>
      <c r="F562" s="572">
        <v>11200</v>
      </c>
      <c r="G562" s="504">
        <v>11200</v>
      </c>
      <c r="H562" s="496">
        <f t="shared" si="60"/>
        <v>100</v>
      </c>
    </row>
    <row r="563" spans="1:8" s="43" customFormat="1" ht="12.75">
      <c r="A563" s="517"/>
      <c r="B563" s="545"/>
      <c r="C563" s="526"/>
      <c r="D563" s="520" t="s">
        <v>346</v>
      </c>
      <c r="E563" s="720">
        <v>0</v>
      </c>
      <c r="F563" s="720">
        <f>F564</f>
        <v>20300</v>
      </c>
      <c r="G563" s="521">
        <f>G564</f>
        <v>20300</v>
      </c>
      <c r="H563" s="630">
        <f t="shared" si="60"/>
        <v>100</v>
      </c>
    </row>
    <row r="564" spans="1:8" s="43" customFormat="1" ht="12.75">
      <c r="A564" s="517"/>
      <c r="B564" s="666"/>
      <c r="C564" s="526"/>
      <c r="D564" s="527" t="s">
        <v>163</v>
      </c>
      <c r="E564" s="572">
        <v>0</v>
      </c>
      <c r="F564" s="572">
        <v>20300</v>
      </c>
      <c r="G564" s="504">
        <v>20300</v>
      </c>
      <c r="H564" s="496">
        <f t="shared" si="60"/>
        <v>100</v>
      </c>
    </row>
    <row r="565" spans="1:8" s="43" customFormat="1" ht="12.75">
      <c r="A565" s="517"/>
      <c r="B565" s="553">
        <v>85417</v>
      </c>
      <c r="C565" s="509"/>
      <c r="D565" s="499" t="s">
        <v>323</v>
      </c>
      <c r="E565" s="571">
        <f>E566</f>
        <v>342205</v>
      </c>
      <c r="F565" s="571">
        <f>F566</f>
        <v>342209</v>
      </c>
      <c r="G565" s="501">
        <f>G566</f>
        <v>157298.86</v>
      </c>
      <c r="H565" s="547">
        <f>G565/F565*100</f>
        <v>45.96572854600551</v>
      </c>
    </row>
    <row r="566" spans="1:8" s="43" customFormat="1" ht="12.75">
      <c r="A566" s="517"/>
      <c r="B566" s="545"/>
      <c r="C566" s="526"/>
      <c r="D566" s="519" t="s">
        <v>351</v>
      </c>
      <c r="E566" s="720">
        <f>E567+E568+E569</f>
        <v>342205</v>
      </c>
      <c r="F566" s="720">
        <f>F567+F569+F568</f>
        <v>342209</v>
      </c>
      <c r="G566" s="521">
        <f>G567+G568+G569</f>
        <v>157298.86</v>
      </c>
      <c r="H566" s="546">
        <f t="shared" si="60"/>
        <v>45.96572854600551</v>
      </c>
    </row>
    <row r="567" spans="1:8" s="43" customFormat="1" ht="12.75">
      <c r="A567" s="517"/>
      <c r="B567" s="545"/>
      <c r="C567" s="526"/>
      <c r="D567" s="527" t="s">
        <v>161</v>
      </c>
      <c r="E567" s="572">
        <v>214300</v>
      </c>
      <c r="F567" s="572">
        <v>213400</v>
      </c>
      <c r="G567" s="504">
        <v>105238.67</v>
      </c>
      <c r="H567" s="496">
        <f t="shared" si="60"/>
        <v>49.31521555763824</v>
      </c>
    </row>
    <row r="568" spans="1:8" s="43" customFormat="1" ht="12.75">
      <c r="A568" s="517"/>
      <c r="B568" s="545"/>
      <c r="C568" s="526"/>
      <c r="D568" s="527" t="s">
        <v>162</v>
      </c>
      <c r="E568" s="572">
        <v>127505</v>
      </c>
      <c r="F568" s="572">
        <v>128409</v>
      </c>
      <c r="G568" s="504">
        <v>52060.19</v>
      </c>
      <c r="H568" s="496">
        <f t="shared" si="60"/>
        <v>40.5424775521965</v>
      </c>
    </row>
    <row r="569" spans="1:8" s="43" customFormat="1" ht="12.75">
      <c r="A569" s="517"/>
      <c r="B569" s="666"/>
      <c r="C569" s="526"/>
      <c r="D569" s="527" t="s">
        <v>163</v>
      </c>
      <c r="E569" s="572">
        <v>400</v>
      </c>
      <c r="F569" s="572">
        <v>400</v>
      </c>
      <c r="G569" s="504">
        <v>0</v>
      </c>
      <c r="H569" s="496">
        <v>0</v>
      </c>
    </row>
    <row r="570" spans="1:8" s="43" customFormat="1" ht="12.75">
      <c r="A570" s="517"/>
      <c r="B570" s="544">
        <v>85419</v>
      </c>
      <c r="C570" s="526"/>
      <c r="D570" s="500" t="s">
        <v>243</v>
      </c>
      <c r="E570" s="571">
        <f aca="true" t="shared" si="61" ref="E570:G571">E571</f>
        <v>459461</v>
      </c>
      <c r="F570" s="571">
        <f t="shared" si="61"/>
        <v>455612</v>
      </c>
      <c r="G570" s="501">
        <f t="shared" si="61"/>
        <v>232394.81999999998</v>
      </c>
      <c r="H570" s="547">
        <f aca="true" t="shared" si="62" ref="H570:H582">G570/F570*100</f>
        <v>51.00717715951292</v>
      </c>
    </row>
    <row r="571" spans="1:8" s="43" customFormat="1" ht="12.75">
      <c r="A571" s="517"/>
      <c r="B571" s="545"/>
      <c r="C571" s="526"/>
      <c r="D571" s="520" t="s">
        <v>234</v>
      </c>
      <c r="E571" s="720">
        <f t="shared" si="61"/>
        <v>459461</v>
      </c>
      <c r="F571" s="720">
        <f t="shared" si="61"/>
        <v>455612</v>
      </c>
      <c r="G571" s="521">
        <f t="shared" si="61"/>
        <v>232394.81999999998</v>
      </c>
      <c r="H571" s="546">
        <f t="shared" si="62"/>
        <v>51.00717715951292</v>
      </c>
    </row>
    <row r="572" spans="1:8" s="51" customFormat="1" ht="12">
      <c r="A572" s="517"/>
      <c r="B572" s="545"/>
      <c r="C572" s="526"/>
      <c r="D572" s="499" t="s">
        <v>196</v>
      </c>
      <c r="E572" s="571">
        <f>SUM(E573:E575)</f>
        <v>459461</v>
      </c>
      <c r="F572" s="571">
        <f>SUM(F573:F575)</f>
        <v>455612</v>
      </c>
      <c r="G572" s="501">
        <f>SUM(G573:G575)</f>
        <v>232394.81999999998</v>
      </c>
      <c r="H572" s="547">
        <f t="shared" si="62"/>
        <v>51.00717715951292</v>
      </c>
    </row>
    <row r="573" spans="1:8" s="43" customFormat="1" ht="12.75">
      <c r="A573" s="517"/>
      <c r="B573" s="545"/>
      <c r="C573" s="526"/>
      <c r="D573" s="527" t="s">
        <v>161</v>
      </c>
      <c r="E573" s="572">
        <v>419560</v>
      </c>
      <c r="F573" s="572">
        <v>415711</v>
      </c>
      <c r="G573" s="504">
        <v>204139.09</v>
      </c>
      <c r="H573" s="496">
        <f t="shared" si="62"/>
        <v>49.10601114716714</v>
      </c>
    </row>
    <row r="574" spans="1:8" s="43" customFormat="1" ht="12.75">
      <c r="A574" s="517"/>
      <c r="B574" s="545"/>
      <c r="C574" s="526"/>
      <c r="D574" s="527" t="s">
        <v>162</v>
      </c>
      <c r="E574" s="572">
        <v>35123</v>
      </c>
      <c r="F574" s="572">
        <v>35123</v>
      </c>
      <c r="G574" s="504">
        <v>27308.12</v>
      </c>
      <c r="H574" s="496">
        <f t="shared" si="62"/>
        <v>77.74996441078495</v>
      </c>
    </row>
    <row r="575" spans="1:8" s="43" customFormat="1" ht="12.75">
      <c r="A575" s="517"/>
      <c r="B575" s="545"/>
      <c r="C575" s="526"/>
      <c r="D575" s="527" t="s">
        <v>163</v>
      </c>
      <c r="E575" s="572">
        <v>4778</v>
      </c>
      <c r="F575" s="572">
        <v>4778</v>
      </c>
      <c r="G575" s="504">
        <v>947.61</v>
      </c>
      <c r="H575" s="496">
        <f t="shared" si="62"/>
        <v>19.83277521975722</v>
      </c>
    </row>
    <row r="576" spans="1:8" s="43" customFormat="1" ht="12.75">
      <c r="A576" s="517"/>
      <c r="B576" s="553">
        <v>85420</v>
      </c>
      <c r="C576" s="509"/>
      <c r="D576" s="500" t="s">
        <v>147</v>
      </c>
      <c r="E576" s="571">
        <f aca="true" t="shared" si="63" ref="E576:G578">E577</f>
        <v>4038600</v>
      </c>
      <c r="F576" s="571">
        <f t="shared" si="63"/>
        <v>4316326</v>
      </c>
      <c r="G576" s="501">
        <f t="shared" si="63"/>
        <v>2181687</v>
      </c>
      <c r="H576" s="180">
        <f t="shared" si="62"/>
        <v>50.545000539810935</v>
      </c>
    </row>
    <row r="577" spans="1:8" s="43" customFormat="1" ht="12.75">
      <c r="A577" s="517"/>
      <c r="B577" s="544"/>
      <c r="C577" s="532"/>
      <c r="D577" s="499" t="s">
        <v>196</v>
      </c>
      <c r="E577" s="571">
        <f t="shared" si="63"/>
        <v>4038600</v>
      </c>
      <c r="F577" s="571">
        <f t="shared" si="63"/>
        <v>4316326</v>
      </c>
      <c r="G577" s="501">
        <f t="shared" si="63"/>
        <v>2181687</v>
      </c>
      <c r="H577" s="434">
        <f t="shared" si="62"/>
        <v>50.545000539810935</v>
      </c>
    </row>
    <row r="578" spans="1:8" s="43" customFormat="1" ht="12.75">
      <c r="A578" s="517"/>
      <c r="B578" s="544"/>
      <c r="C578" s="532"/>
      <c r="D578" s="651" t="s">
        <v>121</v>
      </c>
      <c r="E578" s="720">
        <f t="shared" si="63"/>
        <v>4038600</v>
      </c>
      <c r="F578" s="720">
        <f t="shared" si="63"/>
        <v>4316326</v>
      </c>
      <c r="G578" s="521">
        <f t="shared" si="63"/>
        <v>2181687</v>
      </c>
      <c r="H578" s="630">
        <f t="shared" si="62"/>
        <v>50.545000539810935</v>
      </c>
    </row>
    <row r="579" spans="1:8" s="43" customFormat="1" ht="12.75">
      <c r="A579" s="517"/>
      <c r="B579" s="544"/>
      <c r="C579" s="532"/>
      <c r="D579" s="527" t="s">
        <v>167</v>
      </c>
      <c r="E579" s="572">
        <v>4038600</v>
      </c>
      <c r="F579" s="572">
        <v>4316326</v>
      </c>
      <c r="G579" s="504">
        <v>2181687</v>
      </c>
      <c r="H579" s="496">
        <f t="shared" si="62"/>
        <v>50.545000539810935</v>
      </c>
    </row>
    <row r="580" spans="1:8" s="38" customFormat="1" ht="12.75">
      <c r="A580" s="497"/>
      <c r="B580" s="553">
        <v>85446</v>
      </c>
      <c r="C580" s="729"/>
      <c r="D580" s="500" t="s">
        <v>71</v>
      </c>
      <c r="E580" s="500">
        <f>E581</f>
        <v>8180</v>
      </c>
      <c r="F580" s="500">
        <f>F581</f>
        <v>8180</v>
      </c>
      <c r="G580" s="501">
        <f>G581</f>
        <v>1134.98</v>
      </c>
      <c r="H580" s="180">
        <f t="shared" si="62"/>
        <v>13.875061124694376</v>
      </c>
    </row>
    <row r="581" spans="1:8" s="38" customFormat="1" ht="12.75">
      <c r="A581" s="497"/>
      <c r="B581" s="544"/>
      <c r="C581" s="729"/>
      <c r="D581" s="499" t="s">
        <v>196</v>
      </c>
      <c r="E581" s="500">
        <f>SUM(E582:E582)</f>
        <v>8180</v>
      </c>
      <c r="F581" s="500">
        <f>SUM(F582:F582)</f>
        <v>8180</v>
      </c>
      <c r="G581" s="501">
        <f>SUM(G582:G582)</f>
        <v>1134.98</v>
      </c>
      <c r="H581" s="434">
        <f t="shared" si="62"/>
        <v>13.875061124694376</v>
      </c>
    </row>
    <row r="582" spans="1:8" s="38" customFormat="1" ht="12.75">
      <c r="A582" s="497"/>
      <c r="B582" s="544"/>
      <c r="C582" s="729"/>
      <c r="D582" s="527" t="s">
        <v>162</v>
      </c>
      <c r="E582" s="503">
        <f>E584+E586+E588+E590</f>
        <v>8180</v>
      </c>
      <c r="F582" s="503">
        <f>F584+F586+F588+F590</f>
        <v>8180</v>
      </c>
      <c r="G582" s="581">
        <f>G584+G586+G588+G590</f>
        <v>1134.98</v>
      </c>
      <c r="H582" s="633">
        <f t="shared" si="62"/>
        <v>13.875061124694376</v>
      </c>
    </row>
    <row r="583" spans="1:8" s="38" customFormat="1" ht="12.75">
      <c r="A583" s="497"/>
      <c r="B583" s="544"/>
      <c r="C583" s="729"/>
      <c r="D583" s="527" t="s">
        <v>168</v>
      </c>
      <c r="E583" s="500"/>
      <c r="F583" s="500"/>
      <c r="G583" s="501"/>
      <c r="H583" s="434"/>
    </row>
    <row r="584" spans="1:8" s="38" customFormat="1" ht="12.75">
      <c r="A584" s="517"/>
      <c r="B584" s="545"/>
      <c r="C584" s="728"/>
      <c r="D584" s="520" t="s">
        <v>241</v>
      </c>
      <c r="E584" s="520">
        <f>E585</f>
        <v>2037</v>
      </c>
      <c r="F584" s="520">
        <f>F585</f>
        <v>2037</v>
      </c>
      <c r="G584" s="521">
        <f>G585</f>
        <v>1134.98</v>
      </c>
      <c r="H584" s="630">
        <f aca="true" t="shared" si="64" ref="H584:H589">G584/F584*100</f>
        <v>55.71821305841924</v>
      </c>
    </row>
    <row r="585" spans="1:8" s="38" customFormat="1" ht="12.75">
      <c r="A585" s="525"/>
      <c r="B585" s="548"/>
      <c r="C585" s="727"/>
      <c r="D585" s="527" t="s">
        <v>162</v>
      </c>
      <c r="E585" s="503">
        <v>2037</v>
      </c>
      <c r="F585" s="503">
        <v>2037</v>
      </c>
      <c r="G585" s="504">
        <v>1134.98</v>
      </c>
      <c r="H585" s="496">
        <f t="shared" si="64"/>
        <v>55.71821305841924</v>
      </c>
    </row>
    <row r="586" spans="1:8" s="38" customFormat="1" ht="12.75">
      <c r="A586" s="517"/>
      <c r="B586" s="545"/>
      <c r="C586" s="728"/>
      <c r="D586" s="520" t="s">
        <v>79</v>
      </c>
      <c r="E586" s="520">
        <f>E587</f>
        <v>2856</v>
      </c>
      <c r="F586" s="520">
        <f>F587</f>
        <v>2856</v>
      </c>
      <c r="G586" s="521">
        <f>G587</f>
        <v>0</v>
      </c>
      <c r="H586" s="630">
        <f t="shared" si="64"/>
        <v>0</v>
      </c>
    </row>
    <row r="587" spans="1:8" s="38" customFormat="1" ht="12.75">
      <c r="A587" s="525"/>
      <c r="B587" s="548"/>
      <c r="C587" s="727"/>
      <c r="D587" s="527" t="s">
        <v>162</v>
      </c>
      <c r="E587" s="503">
        <v>2856</v>
      </c>
      <c r="F587" s="503">
        <v>2856</v>
      </c>
      <c r="G587" s="504"/>
      <c r="H587" s="496">
        <f t="shared" si="64"/>
        <v>0</v>
      </c>
    </row>
    <row r="588" spans="1:8" s="38" customFormat="1" ht="12.75">
      <c r="A588" s="517"/>
      <c r="B588" s="545"/>
      <c r="C588" s="728"/>
      <c r="D588" s="520" t="s">
        <v>240</v>
      </c>
      <c r="E588" s="520">
        <f>E589</f>
        <v>2060</v>
      </c>
      <c r="F588" s="520">
        <f>F589</f>
        <v>2060</v>
      </c>
      <c r="G588" s="521">
        <f>G589</f>
        <v>0</v>
      </c>
      <c r="H588" s="630">
        <f t="shared" si="64"/>
        <v>0</v>
      </c>
    </row>
    <row r="589" spans="1:8" s="38" customFormat="1" ht="12.75">
      <c r="A589" s="525"/>
      <c r="B589" s="548"/>
      <c r="C589" s="727"/>
      <c r="D589" s="527" t="s">
        <v>162</v>
      </c>
      <c r="E589" s="503">
        <v>2060</v>
      </c>
      <c r="F589" s="503">
        <v>2060</v>
      </c>
      <c r="G589" s="504">
        <v>0</v>
      </c>
      <c r="H589" s="496">
        <f t="shared" si="64"/>
        <v>0</v>
      </c>
    </row>
    <row r="590" spans="1:8" s="38" customFormat="1" ht="12.75">
      <c r="A590" s="517"/>
      <c r="B590" s="545"/>
      <c r="C590" s="728"/>
      <c r="D590" s="520" t="s">
        <v>72</v>
      </c>
      <c r="E590" s="520">
        <f>E591</f>
        <v>1227</v>
      </c>
      <c r="F590" s="520">
        <f>F591</f>
        <v>1227</v>
      </c>
      <c r="G590" s="521">
        <v>0</v>
      </c>
      <c r="H590" s="630">
        <v>0</v>
      </c>
    </row>
    <row r="591" spans="1:8" s="38" customFormat="1" ht="12.75">
      <c r="A591" s="529"/>
      <c r="B591" s="548"/>
      <c r="C591" s="730"/>
      <c r="D591" s="645" t="s">
        <v>162</v>
      </c>
      <c r="E591" s="541">
        <v>1227</v>
      </c>
      <c r="F591" s="541">
        <v>1227</v>
      </c>
      <c r="G591" s="731"/>
      <c r="H591" s="732">
        <v>0</v>
      </c>
    </row>
    <row r="592" spans="1:8" s="38" customFormat="1" ht="12.75">
      <c r="A592" s="14"/>
      <c r="B592" s="733"/>
      <c r="C592" s="542"/>
      <c r="D592" s="733"/>
      <c r="E592" s="542"/>
      <c r="F592" s="542"/>
      <c r="G592" s="734"/>
      <c r="H592" s="735"/>
    </row>
    <row r="593" spans="1:8" s="38" customFormat="1" ht="12.75">
      <c r="A593" s="14"/>
      <c r="B593" s="14"/>
      <c r="C593" s="550"/>
      <c r="D593" s="14"/>
      <c r="E593" s="550"/>
      <c r="F593" s="550"/>
      <c r="G593" s="15"/>
      <c r="H593" s="551"/>
    </row>
    <row r="594" spans="1:8" s="38" customFormat="1" ht="12.75">
      <c r="A594" s="14"/>
      <c r="B594" s="14"/>
      <c r="C594" s="550"/>
      <c r="D594" s="14"/>
      <c r="E594" s="550"/>
      <c r="F594" s="550"/>
      <c r="G594" s="15"/>
      <c r="H594" s="551"/>
    </row>
    <row r="595" spans="1:8" s="38" customFormat="1" ht="12.75">
      <c r="A595" s="14"/>
      <c r="B595" s="14"/>
      <c r="C595" s="550"/>
      <c r="D595" s="14"/>
      <c r="E595" s="550"/>
      <c r="F595" s="550"/>
      <c r="G595" s="15"/>
      <c r="H595" s="551"/>
    </row>
    <row r="596" spans="1:8" s="38" customFormat="1" ht="12.75">
      <c r="A596" s="14"/>
      <c r="B596" s="14"/>
      <c r="C596" s="550"/>
      <c r="D596" s="881" t="s">
        <v>455</v>
      </c>
      <c r="E596" s="550"/>
      <c r="F596" s="550"/>
      <c r="G596" s="15"/>
      <c r="H596" s="551"/>
    </row>
    <row r="597" spans="1:8" s="38" customFormat="1" ht="12.75">
      <c r="A597" s="457" t="s">
        <v>0</v>
      </c>
      <c r="B597" s="458" t="s">
        <v>1</v>
      </c>
      <c r="C597" s="459" t="s">
        <v>2</v>
      </c>
      <c r="D597" s="460" t="s">
        <v>3</v>
      </c>
      <c r="E597" s="461" t="s">
        <v>122</v>
      </c>
      <c r="F597" s="460" t="s">
        <v>124</v>
      </c>
      <c r="G597" s="457" t="s">
        <v>126</v>
      </c>
      <c r="H597" s="462" t="s">
        <v>50</v>
      </c>
    </row>
    <row r="598" spans="1:8" s="38" customFormat="1" ht="12.75">
      <c r="A598" s="463"/>
      <c r="B598" s="464"/>
      <c r="C598" s="465"/>
      <c r="D598" s="466"/>
      <c r="E598" s="464" t="s">
        <v>123</v>
      </c>
      <c r="F598" s="466" t="s">
        <v>125</v>
      </c>
      <c r="G598" s="463" t="s">
        <v>345</v>
      </c>
      <c r="H598" s="464" t="s">
        <v>139</v>
      </c>
    </row>
    <row r="599" spans="1:8" s="38" customFormat="1" ht="12.75">
      <c r="A599" s="458">
        <v>1</v>
      </c>
      <c r="B599" s="458">
        <v>2</v>
      </c>
      <c r="C599" s="552">
        <v>3</v>
      </c>
      <c r="D599" s="463">
        <v>4</v>
      </c>
      <c r="E599" s="464">
        <v>5</v>
      </c>
      <c r="F599" s="464">
        <v>6</v>
      </c>
      <c r="G599" s="463">
        <v>7</v>
      </c>
      <c r="H599" s="468">
        <v>8</v>
      </c>
    </row>
    <row r="600" spans="1:8" s="38" customFormat="1" ht="12.75">
      <c r="A600" s="508"/>
      <c r="B600" s="502">
        <v>85495</v>
      </c>
      <c r="C600" s="726"/>
      <c r="D600" s="534" t="s">
        <v>61</v>
      </c>
      <c r="E600" s="534">
        <f>E601</f>
        <v>403971</v>
      </c>
      <c r="F600" s="534">
        <f>F601</f>
        <v>367356</v>
      </c>
      <c r="G600" s="535">
        <f>G601</f>
        <v>16411</v>
      </c>
      <c r="H600" s="434">
        <f>G600/F600*100</f>
        <v>4.467328694781084</v>
      </c>
    </row>
    <row r="601" spans="1:8" s="38" customFormat="1" ht="12.75">
      <c r="A601" s="510"/>
      <c r="B601" s="511"/>
      <c r="C601" s="729"/>
      <c r="D601" s="499" t="s">
        <v>196</v>
      </c>
      <c r="E601" s="500">
        <f>SUM(E603:E605)</f>
        <v>403971</v>
      </c>
      <c r="F601" s="500">
        <f>SUM(F602:F605)</f>
        <v>367356</v>
      </c>
      <c r="G601" s="501">
        <f>SUM(G603:G605)</f>
        <v>16411</v>
      </c>
      <c r="H601" s="434">
        <f>G601/F601*100</f>
        <v>4.467328694781084</v>
      </c>
    </row>
    <row r="602" spans="1:8" s="38" customFormat="1" ht="12.75">
      <c r="A602" s="510"/>
      <c r="B602" s="511"/>
      <c r="C602" s="729"/>
      <c r="D602" s="527" t="s">
        <v>161</v>
      </c>
      <c r="E602" s="503">
        <v>0</v>
      </c>
      <c r="F602" s="503">
        <f>F616</f>
        <v>8185</v>
      </c>
      <c r="G602" s="504">
        <v>0</v>
      </c>
      <c r="H602" s="633">
        <v>0</v>
      </c>
    </row>
    <row r="603" spans="1:8" s="38" customFormat="1" ht="12.75">
      <c r="A603" s="510"/>
      <c r="B603" s="511"/>
      <c r="C603" s="729"/>
      <c r="D603" s="527" t="s">
        <v>162</v>
      </c>
      <c r="E603" s="503">
        <f>E610+E612+E614+E617</f>
        <v>45543</v>
      </c>
      <c r="F603" s="503">
        <f>F610+F612+F614+F617</f>
        <v>45543</v>
      </c>
      <c r="G603" s="581">
        <f>G610+G612+G614+G617</f>
        <v>16411</v>
      </c>
      <c r="H603" s="633">
        <f>G603/F603*100</f>
        <v>36.03407768482533</v>
      </c>
    </row>
    <row r="604" spans="1:8" s="38" customFormat="1" ht="12.75">
      <c r="A604" s="510"/>
      <c r="B604" s="511"/>
      <c r="C604" s="729"/>
      <c r="D604" s="527" t="s">
        <v>163</v>
      </c>
      <c r="E604" s="503">
        <f>E618</f>
        <v>90000</v>
      </c>
      <c r="F604" s="503">
        <f>F618</f>
        <v>45200</v>
      </c>
      <c r="G604" s="581">
        <f>G618</f>
        <v>0</v>
      </c>
      <c r="H604" s="633">
        <v>0</v>
      </c>
    </row>
    <row r="605" spans="1:8" s="38" customFormat="1" ht="12.75">
      <c r="A605" s="524"/>
      <c r="B605" s="511"/>
      <c r="C605" s="729"/>
      <c r="D605" s="493" t="s">
        <v>164</v>
      </c>
      <c r="E605" s="503">
        <f>E607</f>
        <v>268428</v>
      </c>
      <c r="F605" s="503">
        <f>F607</f>
        <v>268428</v>
      </c>
      <c r="G605" s="581">
        <f>G607</f>
        <v>0</v>
      </c>
      <c r="H605" s="496">
        <f>G605/F605*100</f>
        <v>0</v>
      </c>
    </row>
    <row r="606" spans="1:8" s="38" customFormat="1" ht="12.75">
      <c r="A606" s="510"/>
      <c r="B606" s="511"/>
      <c r="C606" s="729"/>
      <c r="D606" s="527" t="s">
        <v>168</v>
      </c>
      <c r="E606" s="503"/>
      <c r="F606" s="503"/>
      <c r="G606" s="504"/>
      <c r="H606" s="633"/>
    </row>
    <row r="607" spans="1:8" s="47" customFormat="1" ht="12.75">
      <c r="A607" s="736"/>
      <c r="B607" s="662"/>
      <c r="C607" s="737"/>
      <c r="D607" s="519" t="s">
        <v>351</v>
      </c>
      <c r="E607" s="520">
        <v>268428</v>
      </c>
      <c r="F607" s="520">
        <f>F608</f>
        <v>268428</v>
      </c>
      <c r="G607" s="521">
        <f>G608</f>
        <v>0</v>
      </c>
      <c r="H607" s="630">
        <f aca="true" t="shared" si="65" ref="H607:H614">G607/F607*100</f>
        <v>0</v>
      </c>
    </row>
    <row r="608" spans="1:8" s="38" customFormat="1" ht="12.75">
      <c r="A608" s="524"/>
      <c r="B608" s="511"/>
      <c r="C608" s="729"/>
      <c r="D608" s="493" t="s">
        <v>164</v>
      </c>
      <c r="E608" s="503">
        <v>268428</v>
      </c>
      <c r="F608" s="503">
        <v>268428</v>
      </c>
      <c r="G608" s="504">
        <v>0</v>
      </c>
      <c r="H608" s="496">
        <f t="shared" si="65"/>
        <v>0</v>
      </c>
    </row>
    <row r="609" spans="1:8" s="38" customFormat="1" ht="12.75">
      <c r="A609" s="516"/>
      <c r="B609" s="517"/>
      <c r="C609" s="728"/>
      <c r="D609" s="519" t="s">
        <v>236</v>
      </c>
      <c r="E609" s="520">
        <f>E610</f>
        <v>11441</v>
      </c>
      <c r="F609" s="520">
        <f>F610</f>
        <v>11441</v>
      </c>
      <c r="G609" s="521">
        <f>G610</f>
        <v>9581</v>
      </c>
      <c r="H609" s="630">
        <f t="shared" si="65"/>
        <v>83.7426798356787</v>
      </c>
    </row>
    <row r="610" spans="1:8" s="38" customFormat="1" ht="12.75">
      <c r="A610" s="524"/>
      <c r="B610" s="525"/>
      <c r="C610" s="727"/>
      <c r="D610" s="527" t="s">
        <v>162</v>
      </c>
      <c r="E610" s="503">
        <v>11441</v>
      </c>
      <c r="F610" s="503">
        <v>11441</v>
      </c>
      <c r="G610" s="504">
        <v>9581</v>
      </c>
      <c r="H610" s="496">
        <f t="shared" si="65"/>
        <v>83.7426798356787</v>
      </c>
    </row>
    <row r="611" spans="1:8" s="38" customFormat="1" ht="12.75">
      <c r="A611" s="516"/>
      <c r="B611" s="517"/>
      <c r="C611" s="728"/>
      <c r="D611" s="520" t="s">
        <v>242</v>
      </c>
      <c r="E611" s="520">
        <f>E612</f>
        <v>7900</v>
      </c>
      <c r="F611" s="520">
        <f>F612</f>
        <v>7900</v>
      </c>
      <c r="G611" s="521">
        <f>G612</f>
        <v>6000</v>
      </c>
      <c r="H611" s="630">
        <f t="shared" si="65"/>
        <v>75.9493670886076</v>
      </c>
    </row>
    <row r="612" spans="1:8" s="38" customFormat="1" ht="12.75">
      <c r="A612" s="524"/>
      <c r="B612" s="525"/>
      <c r="C612" s="727"/>
      <c r="D612" s="527" t="s">
        <v>162</v>
      </c>
      <c r="E612" s="503">
        <v>7900</v>
      </c>
      <c r="F612" s="503">
        <v>7900</v>
      </c>
      <c r="G612" s="504">
        <v>6000</v>
      </c>
      <c r="H612" s="496">
        <f t="shared" si="65"/>
        <v>75.9493670886076</v>
      </c>
    </row>
    <row r="613" spans="1:8" s="38" customFormat="1" ht="12.75">
      <c r="A613" s="524"/>
      <c r="B613" s="525"/>
      <c r="C613" s="727"/>
      <c r="D613" s="520" t="s">
        <v>91</v>
      </c>
      <c r="E613" s="520">
        <f>E614</f>
        <v>1030</v>
      </c>
      <c r="F613" s="520">
        <f>F614</f>
        <v>1030</v>
      </c>
      <c r="G613" s="521">
        <f>G614</f>
        <v>830</v>
      </c>
      <c r="H613" s="630">
        <f t="shared" si="65"/>
        <v>80.58252427184466</v>
      </c>
    </row>
    <row r="614" spans="1:8" s="38" customFormat="1" ht="12.75">
      <c r="A614" s="524"/>
      <c r="B614" s="525"/>
      <c r="C614" s="727"/>
      <c r="D614" s="527" t="s">
        <v>162</v>
      </c>
      <c r="E614" s="503">
        <v>1030</v>
      </c>
      <c r="F614" s="503">
        <v>1030</v>
      </c>
      <c r="G614" s="504">
        <v>830</v>
      </c>
      <c r="H614" s="496">
        <f t="shared" si="65"/>
        <v>80.58252427184466</v>
      </c>
    </row>
    <row r="615" spans="1:8" s="38" customFormat="1" ht="12.75">
      <c r="A615" s="524"/>
      <c r="B615" s="525"/>
      <c r="C615" s="727"/>
      <c r="D615" s="520" t="s">
        <v>101</v>
      </c>
      <c r="E615" s="520">
        <f>SUM(E617:E618)</f>
        <v>115172</v>
      </c>
      <c r="F615" s="520">
        <f>SUM(F616:F618)</f>
        <v>78557</v>
      </c>
      <c r="G615" s="521">
        <v>0</v>
      </c>
      <c r="H615" s="630">
        <v>0</v>
      </c>
    </row>
    <row r="616" spans="1:8" s="38" customFormat="1" ht="12.75">
      <c r="A616" s="524"/>
      <c r="B616" s="525"/>
      <c r="C616" s="727"/>
      <c r="D616" s="527" t="s">
        <v>161</v>
      </c>
      <c r="E616" s="520">
        <v>0</v>
      </c>
      <c r="F616" s="503">
        <v>8185</v>
      </c>
      <c r="G616" s="504">
        <v>0</v>
      </c>
      <c r="H616" s="633">
        <v>0</v>
      </c>
    </row>
    <row r="617" spans="1:8" s="38" customFormat="1" ht="12.75">
      <c r="A617" s="524"/>
      <c r="B617" s="525"/>
      <c r="C617" s="727"/>
      <c r="D617" s="527" t="s">
        <v>162</v>
      </c>
      <c r="E617" s="503">
        <v>25172</v>
      </c>
      <c r="F617" s="503">
        <v>25172</v>
      </c>
      <c r="G617" s="504">
        <v>0</v>
      </c>
      <c r="H617" s="496">
        <v>0</v>
      </c>
    </row>
    <row r="618" spans="1:8" s="38" customFormat="1" ht="12.75">
      <c r="A618" s="528"/>
      <c r="B618" s="529"/>
      <c r="C618" s="727"/>
      <c r="D618" s="527" t="s">
        <v>163</v>
      </c>
      <c r="E618" s="503">
        <v>90000</v>
      </c>
      <c r="F618" s="503">
        <v>45200</v>
      </c>
      <c r="G618" s="504">
        <v>0</v>
      </c>
      <c r="H618" s="496">
        <v>0</v>
      </c>
    </row>
    <row r="619" spans="1:8" s="38" customFormat="1" ht="12.75">
      <c r="A619" s="614">
        <v>855</v>
      </c>
      <c r="B619" s="470"/>
      <c r="C619" s="472"/>
      <c r="D619" s="614" t="s">
        <v>273</v>
      </c>
      <c r="E619" s="472">
        <f>E620+E621</f>
        <v>5736529</v>
      </c>
      <c r="F619" s="472">
        <f>F620+F621</f>
        <v>5746607</v>
      </c>
      <c r="G619" s="296">
        <f>G620+G621</f>
        <v>2659596.9400000004</v>
      </c>
      <c r="H619" s="474">
        <f>G619/F619*100</f>
        <v>46.28116974068351</v>
      </c>
    </row>
    <row r="620" spans="1:8" s="38" customFormat="1" ht="12.75">
      <c r="A620" s="738"/>
      <c r="B620" s="738"/>
      <c r="C620" s="739"/>
      <c r="D620" s="477" t="s">
        <v>143</v>
      </c>
      <c r="E620" s="646">
        <f>E642</f>
        <v>50000</v>
      </c>
      <c r="F620" s="646">
        <f>F642</f>
        <v>50000</v>
      </c>
      <c r="G620" s="647">
        <f>G642</f>
        <v>10000</v>
      </c>
      <c r="H620" s="480">
        <v>0</v>
      </c>
    </row>
    <row r="621" spans="1:8" s="38" customFormat="1" ht="12.75">
      <c r="A621" s="740"/>
      <c r="B621" s="740"/>
      <c r="C621" s="739"/>
      <c r="D621" s="477" t="s">
        <v>196</v>
      </c>
      <c r="E621" s="646">
        <f>SUM(E622:E624)</f>
        <v>5686529</v>
      </c>
      <c r="F621" s="646">
        <f>SUM(F622:F624)</f>
        <v>5696607</v>
      </c>
      <c r="G621" s="647">
        <f>SUM(G622:G624)</f>
        <v>2649596.9400000004</v>
      </c>
      <c r="H621" s="480">
        <f>G621/F621*100</f>
        <v>46.51184362902339</v>
      </c>
    </row>
    <row r="622" spans="1:8" s="38" customFormat="1" ht="12.75">
      <c r="A622" s="740"/>
      <c r="B622" s="740"/>
      <c r="C622" s="739"/>
      <c r="D622" s="477" t="s">
        <v>161</v>
      </c>
      <c r="E622" s="646">
        <f aca="true" t="shared" si="66" ref="E622:G623">E628+E633+E644</f>
        <v>1623257</v>
      </c>
      <c r="F622" s="646">
        <f t="shared" si="66"/>
        <v>1623257</v>
      </c>
      <c r="G622" s="647">
        <f t="shared" si="66"/>
        <v>755200.39</v>
      </c>
      <c r="H622" s="480">
        <f>G622/F622*100</f>
        <v>46.52377226773087</v>
      </c>
    </row>
    <row r="623" spans="1:8" s="38" customFormat="1" ht="12.75">
      <c r="A623" s="740"/>
      <c r="B623" s="740"/>
      <c r="C623" s="739"/>
      <c r="D623" s="477" t="s">
        <v>162</v>
      </c>
      <c r="E623" s="646">
        <f t="shared" si="66"/>
        <v>1318312</v>
      </c>
      <c r="F623" s="646">
        <f t="shared" si="66"/>
        <v>1328390</v>
      </c>
      <c r="G623" s="647">
        <f t="shared" si="66"/>
        <v>607922.73</v>
      </c>
      <c r="H623" s="480">
        <f>G623/F623*100</f>
        <v>45.763874314019226</v>
      </c>
    </row>
    <row r="624" spans="1:8" s="38" customFormat="1" ht="12.75">
      <c r="A624" s="740"/>
      <c r="B624" s="740"/>
      <c r="C624" s="739"/>
      <c r="D624" s="477" t="s">
        <v>163</v>
      </c>
      <c r="E624" s="646">
        <f>E635+E646+E630</f>
        <v>2744960</v>
      </c>
      <c r="F624" s="646">
        <f>F635+F646+F630</f>
        <v>2744960</v>
      </c>
      <c r="G624" s="647">
        <f>G635+G646+G630</f>
        <v>1286473.82</v>
      </c>
      <c r="H624" s="480">
        <f>G624/F624*100</f>
        <v>46.86676017136862</v>
      </c>
    </row>
    <row r="625" spans="1:8" s="38" customFormat="1" ht="12.75">
      <c r="A625" s="741"/>
      <c r="B625" s="553">
        <v>85504</v>
      </c>
      <c r="C625" s="729"/>
      <c r="D625" s="499" t="s">
        <v>341</v>
      </c>
      <c r="E625" s="487">
        <f aca="true" t="shared" si="67" ref="E625:G626">E626</f>
        <v>43000</v>
      </c>
      <c r="F625" s="487">
        <f t="shared" si="67"/>
        <v>43000</v>
      </c>
      <c r="G625" s="488">
        <f t="shared" si="67"/>
        <v>0</v>
      </c>
      <c r="H625" s="489">
        <v>0</v>
      </c>
    </row>
    <row r="626" spans="1:8" s="38" customFormat="1" ht="12.75">
      <c r="A626" s="742"/>
      <c r="B626" s="544"/>
      <c r="C626" s="726"/>
      <c r="D626" s="499" t="s">
        <v>196</v>
      </c>
      <c r="E626" s="702">
        <f t="shared" si="67"/>
        <v>43000</v>
      </c>
      <c r="F626" s="702">
        <f t="shared" si="67"/>
        <v>43000</v>
      </c>
      <c r="G626" s="625">
        <f t="shared" si="67"/>
        <v>0</v>
      </c>
      <c r="H626" s="489">
        <v>0</v>
      </c>
    </row>
    <row r="627" spans="1:8" s="38" customFormat="1" ht="12.75">
      <c r="A627" s="742"/>
      <c r="B627" s="544"/>
      <c r="C627" s="726"/>
      <c r="D627" s="519" t="s">
        <v>283</v>
      </c>
      <c r="E627" s="743">
        <f>E628+E629+E630</f>
        <v>43000</v>
      </c>
      <c r="F627" s="743">
        <f>F628+F629+F630</f>
        <v>43000</v>
      </c>
      <c r="G627" s="632">
        <f>SUM(G628:G630)</f>
        <v>0</v>
      </c>
      <c r="H627" s="505">
        <v>0</v>
      </c>
    </row>
    <row r="628" spans="1:8" s="38" customFormat="1" ht="12.75">
      <c r="A628" s="742"/>
      <c r="B628" s="544"/>
      <c r="C628" s="726"/>
      <c r="D628" s="527" t="s">
        <v>161</v>
      </c>
      <c r="E628" s="743">
        <v>720</v>
      </c>
      <c r="F628" s="743">
        <v>720</v>
      </c>
      <c r="G628" s="632">
        <v>0</v>
      </c>
      <c r="H628" s="505">
        <v>0</v>
      </c>
    </row>
    <row r="629" spans="1:8" s="38" customFormat="1" ht="12.75">
      <c r="A629" s="742"/>
      <c r="B629" s="544"/>
      <c r="C629" s="726"/>
      <c r="D629" s="527" t="s">
        <v>162</v>
      </c>
      <c r="E629" s="743">
        <v>280</v>
      </c>
      <c r="F629" s="743">
        <v>280</v>
      </c>
      <c r="G629" s="632">
        <v>0</v>
      </c>
      <c r="H629" s="505">
        <v>0</v>
      </c>
    </row>
    <row r="630" spans="1:8" s="38" customFormat="1" ht="12.75">
      <c r="A630" s="742"/>
      <c r="B630" s="544"/>
      <c r="C630" s="726"/>
      <c r="D630" s="527" t="s">
        <v>163</v>
      </c>
      <c r="E630" s="743">
        <v>42000</v>
      </c>
      <c r="F630" s="743">
        <v>42000</v>
      </c>
      <c r="G630" s="632">
        <v>0</v>
      </c>
      <c r="H630" s="505">
        <v>0</v>
      </c>
    </row>
    <row r="631" spans="1:8" s="38" customFormat="1" ht="12.75">
      <c r="A631" s="525"/>
      <c r="B631" s="553">
        <v>85508</v>
      </c>
      <c r="C631" s="729"/>
      <c r="D631" s="499" t="s">
        <v>248</v>
      </c>
      <c r="E631" s="500">
        <f>E632</f>
        <v>2871521</v>
      </c>
      <c r="F631" s="500">
        <f>F632</f>
        <v>2871521</v>
      </c>
      <c r="G631" s="501">
        <f>G632</f>
        <v>1331864.3</v>
      </c>
      <c r="H631" s="547">
        <f>G631/F631*100</f>
        <v>46.38184084323256</v>
      </c>
    </row>
    <row r="632" spans="1:8" s="38" customFormat="1" ht="12.75">
      <c r="A632" s="525"/>
      <c r="B632" s="544"/>
      <c r="C632" s="726"/>
      <c r="D632" s="499" t="s">
        <v>196</v>
      </c>
      <c r="E632" s="534">
        <f>SUM(E633:E635)</f>
        <v>2871521</v>
      </c>
      <c r="F632" s="534">
        <f>SUM(F633:F635)</f>
        <v>2871521</v>
      </c>
      <c r="G632" s="535">
        <f>SUM(G633:G635)</f>
        <v>1331864.3</v>
      </c>
      <c r="H632" s="658">
        <f>G632/F632*100</f>
        <v>46.38184084323256</v>
      </c>
    </row>
    <row r="633" spans="1:8" s="38" customFormat="1" ht="12.75">
      <c r="A633" s="525"/>
      <c r="B633" s="544"/>
      <c r="C633" s="726"/>
      <c r="D633" s="527" t="s">
        <v>161</v>
      </c>
      <c r="E633" s="654">
        <f aca="true" t="shared" si="68" ref="E633:G635">E638</f>
        <v>306807</v>
      </c>
      <c r="F633" s="654">
        <f t="shared" si="68"/>
        <v>306807</v>
      </c>
      <c r="G633" s="744">
        <f t="shared" si="68"/>
        <v>123364.71</v>
      </c>
      <c r="H633" s="660">
        <f>G633/F633*100</f>
        <v>40.209222736117496</v>
      </c>
    </row>
    <row r="634" spans="1:8" s="38" customFormat="1" ht="12.75">
      <c r="A634" s="525"/>
      <c r="B634" s="544"/>
      <c r="C634" s="726"/>
      <c r="D634" s="527" t="s">
        <v>162</v>
      </c>
      <c r="E634" s="654">
        <f t="shared" si="68"/>
        <v>184134</v>
      </c>
      <c r="F634" s="654">
        <f t="shared" si="68"/>
        <v>184134</v>
      </c>
      <c r="G634" s="744">
        <f t="shared" si="68"/>
        <v>98469.25</v>
      </c>
      <c r="H634" s="660">
        <f aca="true" t="shared" si="69" ref="H634:H640">G634/F634*100</f>
        <v>53.476951567879915</v>
      </c>
    </row>
    <row r="635" spans="1:8" s="38" customFormat="1" ht="12.75">
      <c r="A635" s="525"/>
      <c r="B635" s="544"/>
      <c r="C635" s="726"/>
      <c r="D635" s="527" t="s">
        <v>163</v>
      </c>
      <c r="E635" s="654">
        <f t="shared" si="68"/>
        <v>2380580</v>
      </c>
      <c r="F635" s="654">
        <f t="shared" si="68"/>
        <v>2380580</v>
      </c>
      <c r="G635" s="744">
        <f t="shared" si="68"/>
        <v>1110030.34</v>
      </c>
      <c r="H635" s="660">
        <f t="shared" si="69"/>
        <v>46.62856698787691</v>
      </c>
    </row>
    <row r="636" spans="1:8" s="38" customFormat="1" ht="12.75">
      <c r="A636" s="525"/>
      <c r="B636" s="544"/>
      <c r="C636" s="726"/>
      <c r="D636" s="527" t="s">
        <v>168</v>
      </c>
      <c r="E636" s="654"/>
      <c r="F636" s="654"/>
      <c r="G636" s="723"/>
      <c r="H636" s="660"/>
    </row>
    <row r="637" spans="1:8" s="38" customFormat="1" ht="12.75">
      <c r="A637" s="525"/>
      <c r="B637" s="548"/>
      <c r="C637" s="727"/>
      <c r="D637" s="519" t="s">
        <v>283</v>
      </c>
      <c r="E637" s="520">
        <f>SUM(E638:E640)</f>
        <v>2871521</v>
      </c>
      <c r="F637" s="520">
        <f>SUM(F638:F640)</f>
        <v>2871521</v>
      </c>
      <c r="G637" s="612">
        <f>SUM(G638:G640)</f>
        <v>1331864.3</v>
      </c>
      <c r="H637" s="659">
        <f>G637/F637*100</f>
        <v>46.38184084323256</v>
      </c>
    </row>
    <row r="638" spans="1:8" s="38" customFormat="1" ht="12.75">
      <c r="A638" s="525"/>
      <c r="B638" s="548"/>
      <c r="C638" s="727"/>
      <c r="D638" s="527" t="s">
        <v>161</v>
      </c>
      <c r="E638" s="503">
        <v>306807</v>
      </c>
      <c r="F638" s="503">
        <v>306807</v>
      </c>
      <c r="G638" s="504">
        <v>123364.71</v>
      </c>
      <c r="H638" s="660">
        <f t="shared" si="69"/>
        <v>40.209222736117496</v>
      </c>
    </row>
    <row r="639" spans="1:8" s="38" customFormat="1" ht="12.75">
      <c r="A639" s="525"/>
      <c r="B639" s="548"/>
      <c r="C639" s="727"/>
      <c r="D639" s="527" t="s">
        <v>162</v>
      </c>
      <c r="E639" s="503">
        <v>184134</v>
      </c>
      <c r="F639" s="503">
        <v>184134</v>
      </c>
      <c r="G639" s="504">
        <v>98469.25</v>
      </c>
      <c r="H639" s="660">
        <f t="shared" si="69"/>
        <v>53.476951567879915</v>
      </c>
    </row>
    <row r="640" spans="1:8" s="38" customFormat="1" ht="12.75">
      <c r="A640" s="525"/>
      <c r="B640" s="548"/>
      <c r="C640" s="727"/>
      <c r="D640" s="527" t="s">
        <v>163</v>
      </c>
      <c r="E640" s="503">
        <v>2380580</v>
      </c>
      <c r="F640" s="503">
        <v>2380580</v>
      </c>
      <c r="G640" s="504">
        <v>1110030.34</v>
      </c>
      <c r="H640" s="660">
        <f t="shared" si="69"/>
        <v>46.62856698787691</v>
      </c>
    </row>
    <row r="641" spans="1:8" s="38" customFormat="1" ht="12.75">
      <c r="A641" s="525"/>
      <c r="B641" s="553">
        <v>85510</v>
      </c>
      <c r="C641" s="729"/>
      <c r="D641" s="499" t="s">
        <v>295</v>
      </c>
      <c r="E641" s="500">
        <f>E642+E643</f>
        <v>2822008</v>
      </c>
      <c r="F641" s="500">
        <f>F642+F643</f>
        <v>2832086</v>
      </c>
      <c r="G641" s="501">
        <f>G642+G643</f>
        <v>1327732.6400000001</v>
      </c>
      <c r="H641" s="547">
        <f aca="true" t="shared" si="70" ref="H641:H647">G641/F641*100</f>
        <v>46.88179101905804</v>
      </c>
    </row>
    <row r="642" spans="1:8" s="38" customFormat="1" ht="12.75">
      <c r="A642" s="525"/>
      <c r="B642" s="544"/>
      <c r="C642" s="729"/>
      <c r="D642" s="512" t="s">
        <v>143</v>
      </c>
      <c r="E642" s="513">
        <v>50000</v>
      </c>
      <c r="F642" s="513">
        <f>F650</f>
        <v>50000</v>
      </c>
      <c r="G642" s="514">
        <f>G650</f>
        <v>10000</v>
      </c>
      <c r="H642" s="580">
        <v>0</v>
      </c>
    </row>
    <row r="643" spans="1:8" s="38" customFormat="1" ht="12.75">
      <c r="A643" s="525"/>
      <c r="B643" s="544"/>
      <c r="C643" s="729"/>
      <c r="D643" s="499" t="s">
        <v>196</v>
      </c>
      <c r="E643" s="500">
        <f>SUM(E644:E646)</f>
        <v>2772008</v>
      </c>
      <c r="F643" s="500">
        <f>SUM(F644:F646)</f>
        <v>2782086</v>
      </c>
      <c r="G643" s="501">
        <f>SUM(G644:G646)</f>
        <v>1317732.6400000001</v>
      </c>
      <c r="H643" s="547">
        <f t="shared" si="70"/>
        <v>47.36491395305538</v>
      </c>
    </row>
    <row r="644" spans="1:8" s="38" customFormat="1" ht="12.75">
      <c r="A644" s="525"/>
      <c r="B644" s="544"/>
      <c r="C644" s="729"/>
      <c r="D644" s="527" t="s">
        <v>161</v>
      </c>
      <c r="E644" s="503">
        <f aca="true" t="shared" si="71" ref="E644:G646">E652+E668</f>
        <v>1315730</v>
      </c>
      <c r="F644" s="503">
        <f t="shared" si="71"/>
        <v>1315730</v>
      </c>
      <c r="G644" s="581">
        <f t="shared" si="71"/>
        <v>631835.68</v>
      </c>
      <c r="H644" s="496">
        <f t="shared" si="70"/>
        <v>48.021682260038155</v>
      </c>
    </row>
    <row r="645" spans="1:8" s="38" customFormat="1" ht="12.75">
      <c r="A645" s="525"/>
      <c r="B645" s="544"/>
      <c r="C645" s="729"/>
      <c r="D645" s="527" t="s">
        <v>162</v>
      </c>
      <c r="E645" s="503">
        <f t="shared" si="71"/>
        <v>1133898</v>
      </c>
      <c r="F645" s="503">
        <f t="shared" si="71"/>
        <v>1143976</v>
      </c>
      <c r="G645" s="581">
        <f t="shared" si="71"/>
        <v>509453.48</v>
      </c>
      <c r="H645" s="496">
        <f t="shared" si="70"/>
        <v>44.533581124079525</v>
      </c>
    </row>
    <row r="646" spans="1:8" s="38" customFormat="1" ht="12.75">
      <c r="A646" s="525"/>
      <c r="B646" s="544"/>
      <c r="C646" s="729"/>
      <c r="D646" s="527" t="s">
        <v>163</v>
      </c>
      <c r="E646" s="503">
        <f t="shared" si="71"/>
        <v>322380</v>
      </c>
      <c r="F646" s="503">
        <f t="shared" si="71"/>
        <v>322380</v>
      </c>
      <c r="G646" s="581">
        <f t="shared" si="71"/>
        <v>176443.48</v>
      </c>
      <c r="H646" s="496">
        <f t="shared" si="70"/>
        <v>54.73152180656369</v>
      </c>
    </row>
    <row r="647" spans="1:8" s="38" customFormat="1" ht="12.75">
      <c r="A647" s="525"/>
      <c r="B647" s="548"/>
      <c r="C647" s="526"/>
      <c r="D647" s="527" t="s">
        <v>141</v>
      </c>
      <c r="E647" s="572">
        <v>50000</v>
      </c>
      <c r="F647" s="572">
        <f>F650</f>
        <v>50000</v>
      </c>
      <c r="G647" s="421">
        <f>G650</f>
        <v>10000</v>
      </c>
      <c r="H647" s="421">
        <f t="shared" si="70"/>
        <v>20</v>
      </c>
    </row>
    <row r="648" spans="1:8" s="38" customFormat="1" ht="12.75">
      <c r="A648" s="525"/>
      <c r="B648" s="544"/>
      <c r="C648" s="729"/>
      <c r="D648" s="527" t="s">
        <v>168</v>
      </c>
      <c r="E648" s="500"/>
      <c r="F648" s="500"/>
      <c r="G648" s="501"/>
      <c r="H648" s="496"/>
    </row>
    <row r="649" spans="1:8" s="38" customFormat="1" ht="12.75">
      <c r="A649" s="525"/>
      <c r="B649" s="544"/>
      <c r="C649" s="729"/>
      <c r="D649" s="519" t="s">
        <v>296</v>
      </c>
      <c r="E649" s="520">
        <f>E650+E651</f>
        <v>1761490</v>
      </c>
      <c r="F649" s="520">
        <f>F650+F651</f>
        <v>1771568</v>
      </c>
      <c r="G649" s="521">
        <f>G650+G651</f>
        <v>826812.4500000001</v>
      </c>
      <c r="H649" s="496">
        <f aca="true" t="shared" si="72" ref="H649:H655">G649/F649*100</f>
        <v>46.67122289406899</v>
      </c>
    </row>
    <row r="650" spans="1:8" s="38" customFormat="1" ht="12.75">
      <c r="A650" s="525"/>
      <c r="B650" s="544"/>
      <c r="C650" s="729"/>
      <c r="D650" s="512" t="s">
        <v>143</v>
      </c>
      <c r="E650" s="513">
        <v>50000</v>
      </c>
      <c r="F650" s="513">
        <f>F655</f>
        <v>50000</v>
      </c>
      <c r="G650" s="514">
        <f>G655</f>
        <v>10000</v>
      </c>
      <c r="H650" s="580">
        <f t="shared" si="72"/>
        <v>20</v>
      </c>
    </row>
    <row r="651" spans="1:8" s="38" customFormat="1" ht="12.75">
      <c r="A651" s="525"/>
      <c r="B651" s="544"/>
      <c r="C651" s="729"/>
      <c r="D651" s="499" t="s">
        <v>196</v>
      </c>
      <c r="E651" s="500">
        <f>SUM(E652:E654)</f>
        <v>1711490</v>
      </c>
      <c r="F651" s="500">
        <f>SUM(F652:F654)</f>
        <v>1721568</v>
      </c>
      <c r="G651" s="501">
        <f>SUM(G652:G654)</f>
        <v>816812.4500000001</v>
      </c>
      <c r="H651" s="547">
        <f t="shared" si="72"/>
        <v>47.44584297570587</v>
      </c>
    </row>
    <row r="652" spans="1:8" s="38" customFormat="1" ht="12.75">
      <c r="A652" s="525"/>
      <c r="B652" s="544"/>
      <c r="C652" s="729"/>
      <c r="D652" s="527" t="s">
        <v>161</v>
      </c>
      <c r="E652" s="503">
        <v>1314770</v>
      </c>
      <c r="F652" s="503">
        <v>1314770</v>
      </c>
      <c r="G652" s="504">
        <v>631835.68</v>
      </c>
      <c r="H652" s="496">
        <f t="shared" si="72"/>
        <v>48.0567460468371</v>
      </c>
    </row>
    <row r="653" spans="1:8" s="38" customFormat="1" ht="12.75">
      <c r="A653" s="525"/>
      <c r="B653" s="544"/>
      <c r="C653" s="729"/>
      <c r="D653" s="527" t="s">
        <v>162</v>
      </c>
      <c r="E653" s="503">
        <v>381340</v>
      </c>
      <c r="F653" s="503">
        <v>391418</v>
      </c>
      <c r="G653" s="504">
        <v>179571.77</v>
      </c>
      <c r="H653" s="496">
        <f t="shared" si="72"/>
        <v>45.877238655350546</v>
      </c>
    </row>
    <row r="654" spans="1:8" s="38" customFormat="1" ht="12.75">
      <c r="A654" s="525"/>
      <c r="B654" s="544"/>
      <c r="C654" s="729"/>
      <c r="D654" s="527" t="s">
        <v>163</v>
      </c>
      <c r="E654" s="503">
        <v>15380</v>
      </c>
      <c r="F654" s="503">
        <v>15380</v>
      </c>
      <c r="G654" s="504">
        <v>5405</v>
      </c>
      <c r="H654" s="496">
        <f t="shared" si="72"/>
        <v>35.14304291287386</v>
      </c>
    </row>
    <row r="655" spans="1:8" s="38" customFormat="1" ht="12.75">
      <c r="A655" s="529"/>
      <c r="B655" s="549"/>
      <c r="C655" s="526"/>
      <c r="D655" s="527" t="s">
        <v>141</v>
      </c>
      <c r="E655" s="572">
        <v>0</v>
      </c>
      <c r="F655" s="572">
        <v>50000</v>
      </c>
      <c r="G655" s="421">
        <v>10000</v>
      </c>
      <c r="H655" s="421">
        <f t="shared" si="72"/>
        <v>20</v>
      </c>
    </row>
    <row r="656" spans="1:8" s="48" customFormat="1" ht="12.75">
      <c r="A656" s="14"/>
      <c r="B656" s="14"/>
      <c r="C656" s="14"/>
      <c r="D656" s="745"/>
      <c r="E656" s="746"/>
      <c r="F656" s="746"/>
      <c r="G656" s="747"/>
      <c r="H656" s="747"/>
    </row>
    <row r="657" spans="1:8" s="48" customFormat="1" ht="12.75">
      <c r="A657" s="14"/>
      <c r="B657" s="14"/>
      <c r="C657" s="14"/>
      <c r="D657" s="745"/>
      <c r="E657" s="746"/>
      <c r="F657" s="746"/>
      <c r="G657" s="747"/>
      <c r="H657" s="747"/>
    </row>
    <row r="658" spans="1:8" s="48" customFormat="1" ht="12.75">
      <c r="A658" s="14"/>
      <c r="B658" s="14"/>
      <c r="C658" s="14"/>
      <c r="D658" s="745"/>
      <c r="E658" s="746"/>
      <c r="F658" s="746"/>
      <c r="G658" s="747"/>
      <c r="H658" s="747"/>
    </row>
    <row r="659" spans="1:8" s="48" customFormat="1" ht="12.75">
      <c r="A659" s="14"/>
      <c r="B659" s="14"/>
      <c r="C659" s="14"/>
      <c r="D659" s="745"/>
      <c r="E659" s="746"/>
      <c r="F659" s="746"/>
      <c r="G659" s="747"/>
      <c r="H659" s="747"/>
    </row>
    <row r="660" spans="1:8" s="48" customFormat="1" ht="12.75">
      <c r="A660" s="14"/>
      <c r="B660" s="14"/>
      <c r="C660" s="14"/>
      <c r="D660" s="745"/>
      <c r="E660" s="746"/>
      <c r="F660" s="746"/>
      <c r="G660" s="747"/>
      <c r="H660" s="747"/>
    </row>
    <row r="661" spans="1:8" s="48" customFormat="1" ht="12.75">
      <c r="A661" s="14"/>
      <c r="B661" s="14"/>
      <c r="C661" s="14"/>
      <c r="D661" s="745"/>
      <c r="E661" s="746"/>
      <c r="F661" s="746"/>
      <c r="G661" s="747"/>
      <c r="H661" s="747"/>
    </row>
    <row r="662" spans="1:8" s="48" customFormat="1" ht="12.75">
      <c r="A662" s="14"/>
      <c r="B662" s="14"/>
      <c r="C662" s="14"/>
      <c r="D662" s="881" t="s">
        <v>456</v>
      </c>
      <c r="E662" s="746"/>
      <c r="F662" s="746"/>
      <c r="G662" s="747"/>
      <c r="H662" s="747"/>
    </row>
    <row r="663" spans="1:8" s="38" customFormat="1" ht="12.75">
      <c r="A663" s="457" t="s">
        <v>0</v>
      </c>
      <c r="B663" s="458" t="s">
        <v>1</v>
      </c>
      <c r="C663" s="459" t="s">
        <v>2</v>
      </c>
      <c r="D663" s="460" t="s">
        <v>3</v>
      </c>
      <c r="E663" s="461" t="s">
        <v>122</v>
      </c>
      <c r="F663" s="460" t="s">
        <v>124</v>
      </c>
      <c r="G663" s="457" t="s">
        <v>126</v>
      </c>
      <c r="H663" s="462" t="s">
        <v>50</v>
      </c>
    </row>
    <row r="664" spans="1:8" s="38" customFormat="1" ht="12.75">
      <c r="A664" s="463"/>
      <c r="B664" s="464"/>
      <c r="C664" s="465"/>
      <c r="D664" s="466"/>
      <c r="E664" s="464" t="s">
        <v>123</v>
      </c>
      <c r="F664" s="466" t="s">
        <v>125</v>
      </c>
      <c r="G664" s="463" t="s">
        <v>345</v>
      </c>
      <c r="H664" s="464" t="s">
        <v>139</v>
      </c>
    </row>
    <row r="665" spans="1:8" s="38" customFormat="1" ht="12.75">
      <c r="A665" s="552">
        <v>1</v>
      </c>
      <c r="B665" s="552">
        <v>2</v>
      </c>
      <c r="C665" s="552">
        <v>3</v>
      </c>
      <c r="D665" s="463">
        <v>4</v>
      </c>
      <c r="E665" s="464">
        <v>5</v>
      </c>
      <c r="F665" s="464">
        <v>6</v>
      </c>
      <c r="G665" s="463">
        <v>7</v>
      </c>
      <c r="H665" s="468">
        <v>8</v>
      </c>
    </row>
    <row r="666" spans="1:8" s="38" customFormat="1" ht="12.75">
      <c r="A666" s="525"/>
      <c r="B666" s="544"/>
      <c r="C666" s="534"/>
      <c r="D666" s="519" t="s">
        <v>283</v>
      </c>
      <c r="E666" s="520">
        <f>E667</f>
        <v>1060518</v>
      </c>
      <c r="F666" s="520">
        <f>F667</f>
        <v>1060518</v>
      </c>
      <c r="G666" s="521">
        <f>G667</f>
        <v>500920.19000000006</v>
      </c>
      <c r="H666" s="546">
        <f>G666/F666*100</f>
        <v>47.23353964760618</v>
      </c>
    </row>
    <row r="667" spans="1:8" s="38" customFormat="1" ht="12.75">
      <c r="A667" s="525"/>
      <c r="B667" s="544"/>
      <c r="C667" s="500"/>
      <c r="D667" s="499" t="s">
        <v>196</v>
      </c>
      <c r="E667" s="500">
        <f>SUM(E668:E670)</f>
        <v>1060518</v>
      </c>
      <c r="F667" s="500">
        <f>SUM(F668:F670)</f>
        <v>1060518</v>
      </c>
      <c r="G667" s="501">
        <f>SUM(G668:G670)</f>
        <v>500920.19000000006</v>
      </c>
      <c r="H667" s="547">
        <f>G667/F667*100</f>
        <v>47.23353964760618</v>
      </c>
    </row>
    <row r="668" spans="1:8" s="38" customFormat="1" ht="12.75">
      <c r="A668" s="525"/>
      <c r="B668" s="544"/>
      <c r="C668" s="500"/>
      <c r="D668" s="527" t="s">
        <v>161</v>
      </c>
      <c r="E668" s="503">
        <v>960</v>
      </c>
      <c r="F668" s="503">
        <v>960</v>
      </c>
      <c r="G668" s="504">
        <v>0</v>
      </c>
      <c r="H668" s="496">
        <v>0</v>
      </c>
    </row>
    <row r="669" spans="1:8" s="38" customFormat="1" ht="12.75">
      <c r="A669" s="525"/>
      <c r="B669" s="544"/>
      <c r="C669" s="500"/>
      <c r="D669" s="527" t="s">
        <v>162</v>
      </c>
      <c r="E669" s="503">
        <v>752558</v>
      </c>
      <c r="F669" s="503">
        <v>752558</v>
      </c>
      <c r="G669" s="504">
        <v>329881.71</v>
      </c>
      <c r="H669" s="496">
        <f aca="true" t="shared" si="73" ref="H669:H674">G669/F669*100</f>
        <v>43.83472237355792</v>
      </c>
    </row>
    <row r="670" spans="1:8" s="38" customFormat="1" ht="12.75">
      <c r="A670" s="529"/>
      <c r="B670" s="532"/>
      <c r="C670" s="500"/>
      <c r="D670" s="527" t="s">
        <v>163</v>
      </c>
      <c r="E670" s="503">
        <v>307000</v>
      </c>
      <c r="F670" s="503">
        <v>307000</v>
      </c>
      <c r="G670" s="504">
        <v>171038.48</v>
      </c>
      <c r="H670" s="496">
        <f t="shared" si="73"/>
        <v>55.71285993485342</v>
      </c>
    </row>
    <row r="671" spans="1:8" s="38" customFormat="1" ht="12.75">
      <c r="A671" s="470">
        <v>900</v>
      </c>
      <c r="B671" s="692"/>
      <c r="C671" s="748"/>
      <c r="D671" s="614" t="s">
        <v>170</v>
      </c>
      <c r="E671" s="472">
        <f>E672</f>
        <v>130000</v>
      </c>
      <c r="F671" s="472">
        <f>F672</f>
        <v>136000</v>
      </c>
      <c r="G671" s="530">
        <f>G672</f>
        <v>49994.78</v>
      </c>
      <c r="H671" s="480">
        <f t="shared" si="73"/>
        <v>36.760867647058824</v>
      </c>
    </row>
    <row r="672" spans="1:8" s="38" customFormat="1" ht="12.75">
      <c r="A672" s="476"/>
      <c r="B672" s="557"/>
      <c r="C672" s="748"/>
      <c r="D672" s="477" t="s">
        <v>383</v>
      </c>
      <c r="E672" s="478">
        <f>E673+E674</f>
        <v>130000</v>
      </c>
      <c r="F672" s="478">
        <f>F673+F674</f>
        <v>136000</v>
      </c>
      <c r="G672" s="531">
        <f>G673+G674</f>
        <v>49994.78</v>
      </c>
      <c r="H672" s="480">
        <f t="shared" si="73"/>
        <v>36.760867647058824</v>
      </c>
    </row>
    <row r="673" spans="1:8" s="38" customFormat="1" ht="12.75">
      <c r="A673" s="476"/>
      <c r="B673" s="557"/>
      <c r="C673" s="748"/>
      <c r="D673" s="477" t="s">
        <v>162</v>
      </c>
      <c r="E673" s="478">
        <f>E678+E682</f>
        <v>80000</v>
      </c>
      <c r="F673" s="478">
        <f>F678+F682</f>
        <v>86000</v>
      </c>
      <c r="G673" s="531">
        <f>G678+G682</f>
        <v>15115.779999999999</v>
      </c>
      <c r="H673" s="480">
        <f t="shared" si="73"/>
        <v>17.57648837209302</v>
      </c>
    </row>
    <row r="674" spans="1:8" s="38" customFormat="1" ht="12.75">
      <c r="A674" s="476"/>
      <c r="B674" s="557"/>
      <c r="C674" s="748"/>
      <c r="D674" s="477" t="s">
        <v>167</v>
      </c>
      <c r="E674" s="478">
        <f>E679</f>
        <v>50000</v>
      </c>
      <c r="F674" s="478">
        <f>F679</f>
        <v>50000</v>
      </c>
      <c r="G674" s="531">
        <f>G679</f>
        <v>34879</v>
      </c>
      <c r="H674" s="480">
        <f t="shared" si="73"/>
        <v>69.758</v>
      </c>
    </row>
    <row r="675" spans="1:8" s="38" customFormat="1" ht="12.75">
      <c r="A675" s="645"/>
      <c r="B675" s="553">
        <v>90019</v>
      </c>
      <c r="C675" s="729"/>
      <c r="D675" s="499" t="s">
        <v>171</v>
      </c>
      <c r="E675" s="503"/>
      <c r="F675" s="500"/>
      <c r="G675" s="501"/>
      <c r="H675" s="547"/>
    </row>
    <row r="676" spans="1:8" s="38" customFormat="1" ht="12.75">
      <c r="A676" s="525"/>
      <c r="B676" s="544"/>
      <c r="C676" s="729"/>
      <c r="D676" s="499" t="s">
        <v>153</v>
      </c>
      <c r="E676" s="500">
        <f>E677</f>
        <v>130000</v>
      </c>
      <c r="F676" s="500">
        <f>F677</f>
        <v>130000</v>
      </c>
      <c r="G676" s="501">
        <f>G677</f>
        <v>49994.78</v>
      </c>
      <c r="H676" s="547">
        <f>G676/F676*100</f>
        <v>38.45752307692308</v>
      </c>
    </row>
    <row r="677" spans="1:8" s="38" customFormat="1" ht="12.75">
      <c r="A677" s="525"/>
      <c r="B677" s="544"/>
      <c r="C677" s="729"/>
      <c r="D677" s="491" t="s">
        <v>196</v>
      </c>
      <c r="E677" s="500">
        <f>SUM(E678:E679)</f>
        <v>130000</v>
      </c>
      <c r="F677" s="500">
        <f>SUM(F678:F679)</f>
        <v>130000</v>
      </c>
      <c r="G677" s="501">
        <f>SUM(G678:G679)</f>
        <v>49994.78</v>
      </c>
      <c r="H677" s="547">
        <f>G677/F677*100</f>
        <v>38.45752307692308</v>
      </c>
    </row>
    <row r="678" spans="1:8" s="38" customFormat="1" ht="12.75">
      <c r="A678" s="525"/>
      <c r="B678" s="544"/>
      <c r="C678" s="729"/>
      <c r="D678" s="527" t="s">
        <v>162</v>
      </c>
      <c r="E678" s="503">
        <v>80000</v>
      </c>
      <c r="F678" s="503">
        <v>80000</v>
      </c>
      <c r="G678" s="504">
        <f>49994.78-G679</f>
        <v>15115.779999999999</v>
      </c>
      <c r="H678" s="496">
        <f>G678/F678*100</f>
        <v>18.894724999999998</v>
      </c>
    </row>
    <row r="679" spans="1:8" s="38" customFormat="1" ht="12.75">
      <c r="A679" s="525"/>
      <c r="B679" s="544"/>
      <c r="C679" s="729"/>
      <c r="D679" s="527" t="s">
        <v>167</v>
      </c>
      <c r="E679" s="503">
        <v>50000</v>
      </c>
      <c r="F679" s="503">
        <v>50000</v>
      </c>
      <c r="G679" s="504">
        <v>34879</v>
      </c>
      <c r="H679" s="496">
        <f>G679/F679*100</f>
        <v>69.758</v>
      </c>
    </row>
    <row r="680" spans="1:8" s="38" customFormat="1" ht="12.75">
      <c r="A680" s="525"/>
      <c r="B680" s="553">
        <v>90095</v>
      </c>
      <c r="C680" s="729"/>
      <c r="D680" s="509" t="s">
        <v>61</v>
      </c>
      <c r="E680" s="500">
        <v>0</v>
      </c>
      <c r="F680" s="500">
        <v>6000</v>
      </c>
      <c r="G680" s="501">
        <v>0</v>
      </c>
      <c r="H680" s="547">
        <v>0</v>
      </c>
    </row>
    <row r="681" spans="1:8" s="38" customFormat="1" ht="12.75">
      <c r="A681" s="525"/>
      <c r="B681" s="544"/>
      <c r="C681" s="729"/>
      <c r="D681" s="491" t="s">
        <v>383</v>
      </c>
      <c r="E681" s="500">
        <f>SUM(E682:E682)</f>
        <v>0</v>
      </c>
      <c r="F681" s="500">
        <v>6000</v>
      </c>
      <c r="G681" s="501">
        <v>0</v>
      </c>
      <c r="H681" s="547">
        <v>0</v>
      </c>
    </row>
    <row r="682" spans="1:8" s="38" customFormat="1" ht="12.75">
      <c r="A682" s="525"/>
      <c r="B682" s="544"/>
      <c r="C682" s="729"/>
      <c r="D682" s="527" t="s">
        <v>162</v>
      </c>
      <c r="E682" s="503">
        <v>0</v>
      </c>
      <c r="F682" s="503">
        <v>6000</v>
      </c>
      <c r="G682" s="504">
        <v>0</v>
      </c>
      <c r="H682" s="496">
        <v>0</v>
      </c>
    </row>
    <row r="683" spans="1:8" s="38" customFormat="1" ht="12.75">
      <c r="A683" s="470">
        <v>921</v>
      </c>
      <c r="B683" s="470"/>
      <c r="C683" s="472"/>
      <c r="D683" s="635" t="s">
        <v>92</v>
      </c>
      <c r="E683" s="635">
        <f>E684</f>
        <v>82170</v>
      </c>
      <c r="F683" s="635">
        <f>F684</f>
        <v>82170</v>
      </c>
      <c r="G683" s="560">
        <f>G684</f>
        <v>72450</v>
      </c>
      <c r="H683" s="560">
        <f aca="true" t="shared" si="74" ref="H683:H702">G683/F683*100</f>
        <v>88.17086527929902</v>
      </c>
    </row>
    <row r="684" spans="1:8" s="38" customFormat="1" ht="12.75">
      <c r="A684" s="476"/>
      <c r="B684" s="476"/>
      <c r="C684" s="472"/>
      <c r="D684" s="749" t="s">
        <v>383</v>
      </c>
      <c r="E684" s="478">
        <f>SUM(E685:E685)</f>
        <v>82170</v>
      </c>
      <c r="F684" s="478">
        <f>SUM(F685:F685)</f>
        <v>82170</v>
      </c>
      <c r="G684" s="417">
        <f>SUM(G685:G685)</f>
        <v>72450</v>
      </c>
      <c r="H684" s="417">
        <f t="shared" si="74"/>
        <v>88.17086527929902</v>
      </c>
    </row>
    <row r="685" spans="1:8" s="38" customFormat="1" ht="12.75">
      <c r="A685" s="482"/>
      <c r="B685" s="482"/>
      <c r="C685" s="472"/>
      <c r="D685" s="749" t="s">
        <v>167</v>
      </c>
      <c r="E685" s="472">
        <f>E688+E691</f>
        <v>82170</v>
      </c>
      <c r="F685" s="472">
        <f>F688+F691</f>
        <v>82170</v>
      </c>
      <c r="G685" s="296">
        <f>G688+G691</f>
        <v>72450</v>
      </c>
      <c r="H685" s="296">
        <f t="shared" si="74"/>
        <v>88.17086527929902</v>
      </c>
    </row>
    <row r="686" spans="1:8" s="38" customFormat="1" ht="12.75">
      <c r="A686" s="645"/>
      <c r="B686" s="553">
        <v>92116</v>
      </c>
      <c r="C686" s="500"/>
      <c r="D686" s="500" t="s">
        <v>93</v>
      </c>
      <c r="E686" s="500">
        <f>E687</f>
        <v>19440</v>
      </c>
      <c r="F686" s="500">
        <f>F687</f>
        <v>19440</v>
      </c>
      <c r="G686" s="501">
        <f>G687</f>
        <v>9720</v>
      </c>
      <c r="H686" s="180">
        <f t="shared" si="74"/>
        <v>50</v>
      </c>
    </row>
    <row r="687" spans="1:8" s="38" customFormat="1" ht="12.75">
      <c r="A687" s="525"/>
      <c r="B687" s="544"/>
      <c r="C687" s="534"/>
      <c r="D687" s="491" t="s">
        <v>383</v>
      </c>
      <c r="E687" s="500">
        <f>SUM(E688:E688)</f>
        <v>19440</v>
      </c>
      <c r="F687" s="500">
        <f>F688</f>
        <v>19440</v>
      </c>
      <c r="G687" s="501">
        <f>SUM(G688:G688)</f>
        <v>9720</v>
      </c>
      <c r="H687" s="180">
        <f t="shared" si="74"/>
        <v>50</v>
      </c>
    </row>
    <row r="688" spans="1:8" s="38" customFormat="1" ht="12.75">
      <c r="A688" s="525"/>
      <c r="B688" s="549"/>
      <c r="C688" s="529"/>
      <c r="D688" s="527" t="s">
        <v>167</v>
      </c>
      <c r="E688" s="503">
        <v>19440</v>
      </c>
      <c r="F688" s="503">
        <v>19440</v>
      </c>
      <c r="G688" s="504">
        <v>9720</v>
      </c>
      <c r="H688" s="346">
        <f t="shared" si="74"/>
        <v>50</v>
      </c>
    </row>
    <row r="689" spans="1:8" s="38" customFormat="1" ht="12.75">
      <c r="A689" s="467"/>
      <c r="B689" s="750">
        <v>92120</v>
      </c>
      <c r="C689" s="751"/>
      <c r="D689" s="752" t="s">
        <v>209</v>
      </c>
      <c r="E689" s="679">
        <f aca="true" t="shared" si="75" ref="E689:G690">E690</f>
        <v>62730</v>
      </c>
      <c r="F689" s="679">
        <f t="shared" si="75"/>
        <v>62730</v>
      </c>
      <c r="G689" s="680">
        <f t="shared" si="75"/>
        <v>62730</v>
      </c>
      <c r="H689" s="681">
        <f t="shared" si="74"/>
        <v>100</v>
      </c>
    </row>
    <row r="690" spans="1:8" s="38" customFormat="1" ht="12.75">
      <c r="A690" s="467"/>
      <c r="B690" s="750"/>
      <c r="C690" s="751"/>
      <c r="D690" s="491" t="s">
        <v>383</v>
      </c>
      <c r="E690" s="679">
        <f t="shared" si="75"/>
        <v>62730</v>
      </c>
      <c r="F690" s="679">
        <f t="shared" si="75"/>
        <v>62730</v>
      </c>
      <c r="G690" s="680">
        <f t="shared" si="75"/>
        <v>62730</v>
      </c>
      <c r="H690" s="681">
        <f t="shared" si="74"/>
        <v>100</v>
      </c>
    </row>
    <row r="691" spans="1:8" s="38" customFormat="1" ht="12.75">
      <c r="A691" s="464"/>
      <c r="B691" s="465"/>
      <c r="C691" s="753"/>
      <c r="D691" s="527" t="s">
        <v>167</v>
      </c>
      <c r="E691" s="685">
        <v>62730</v>
      </c>
      <c r="F691" s="685">
        <v>62730</v>
      </c>
      <c r="G691" s="686">
        <v>62730</v>
      </c>
      <c r="H691" s="687">
        <f t="shared" si="74"/>
        <v>100</v>
      </c>
    </row>
    <row r="692" spans="1:8" s="38" customFormat="1" ht="12.75">
      <c r="A692" s="470">
        <v>926</v>
      </c>
      <c r="B692" s="470"/>
      <c r="C692" s="470"/>
      <c r="D692" s="471" t="s">
        <v>81</v>
      </c>
      <c r="E692" s="472">
        <f>E693</f>
        <v>112600</v>
      </c>
      <c r="F692" s="472">
        <f>F693</f>
        <v>112600</v>
      </c>
      <c r="G692" s="640">
        <f>G693</f>
        <v>26217.989999999998</v>
      </c>
      <c r="H692" s="474">
        <f t="shared" si="74"/>
        <v>23.28418294849023</v>
      </c>
    </row>
    <row r="693" spans="1:8" s="38" customFormat="1" ht="12.75">
      <c r="A693" s="476"/>
      <c r="B693" s="476"/>
      <c r="C693" s="476"/>
      <c r="D693" s="477" t="s">
        <v>398</v>
      </c>
      <c r="E693" s="646">
        <f>SUM(E694:E695)</f>
        <v>112600</v>
      </c>
      <c r="F693" s="646">
        <f>SUM(F694:F695)</f>
        <v>112600</v>
      </c>
      <c r="G693" s="754">
        <f>SUM(G694:G695)</f>
        <v>26217.989999999998</v>
      </c>
      <c r="H693" s="480">
        <f t="shared" si="74"/>
        <v>23.28418294849023</v>
      </c>
    </row>
    <row r="694" spans="1:8" s="38" customFormat="1" ht="12.75">
      <c r="A694" s="476"/>
      <c r="B694" s="476"/>
      <c r="C694" s="476"/>
      <c r="D694" s="477" t="s">
        <v>162</v>
      </c>
      <c r="E694" s="646">
        <f aca="true" t="shared" si="76" ref="E694:G695">E698</f>
        <v>17460</v>
      </c>
      <c r="F694" s="646">
        <f t="shared" si="76"/>
        <v>17460</v>
      </c>
      <c r="G694" s="754">
        <f t="shared" si="76"/>
        <v>4717.99</v>
      </c>
      <c r="H694" s="480">
        <f t="shared" si="74"/>
        <v>27.0217067583047</v>
      </c>
    </row>
    <row r="695" spans="1:8" s="38" customFormat="1" ht="12.75">
      <c r="A695" s="482"/>
      <c r="B695" s="482"/>
      <c r="C695" s="482"/>
      <c r="D695" s="477" t="s">
        <v>167</v>
      </c>
      <c r="E695" s="646">
        <f t="shared" si="76"/>
        <v>95140</v>
      </c>
      <c r="F695" s="646">
        <f t="shared" si="76"/>
        <v>95140</v>
      </c>
      <c r="G695" s="754">
        <f t="shared" si="76"/>
        <v>21500</v>
      </c>
      <c r="H695" s="480">
        <f t="shared" si="74"/>
        <v>22.598276224511245</v>
      </c>
    </row>
    <row r="696" spans="1:8" s="38" customFormat="1" ht="12.75">
      <c r="A696" s="497"/>
      <c r="B696" s="641">
        <v>92695</v>
      </c>
      <c r="C696" s="533"/>
      <c r="D696" s="533" t="s">
        <v>61</v>
      </c>
      <c r="E696" s="534">
        <f>E698+E699</f>
        <v>112600</v>
      </c>
      <c r="F696" s="534">
        <f>F697</f>
        <v>112600</v>
      </c>
      <c r="G696" s="657">
        <v>26217.99</v>
      </c>
      <c r="H696" s="489">
        <f t="shared" si="74"/>
        <v>23.28418294849023</v>
      </c>
    </row>
    <row r="697" spans="1:8" s="38" customFormat="1" ht="12.75">
      <c r="A697" s="497"/>
      <c r="B697" s="641"/>
      <c r="C697" s="533"/>
      <c r="D697" s="491" t="s">
        <v>196</v>
      </c>
      <c r="E697" s="534">
        <f>SUM(E698:E699)</f>
        <v>112600</v>
      </c>
      <c r="F697" s="534">
        <f>F698+F699</f>
        <v>112600</v>
      </c>
      <c r="G697" s="657">
        <v>26217.99</v>
      </c>
      <c r="H697" s="489">
        <f t="shared" si="74"/>
        <v>23.28418294849023</v>
      </c>
    </row>
    <row r="698" spans="1:8" s="38" customFormat="1" ht="12.75">
      <c r="A698" s="497"/>
      <c r="B698" s="755"/>
      <c r="C698" s="529"/>
      <c r="D698" s="527" t="s">
        <v>162</v>
      </c>
      <c r="E698" s="654">
        <v>17460</v>
      </c>
      <c r="F698" s="654">
        <v>17460</v>
      </c>
      <c r="G698" s="655">
        <v>4717.99</v>
      </c>
      <c r="H698" s="496">
        <f t="shared" si="74"/>
        <v>27.0217067583047</v>
      </c>
    </row>
    <row r="699" spans="1:8" s="38" customFormat="1" ht="12.75">
      <c r="A699" s="538"/>
      <c r="B699" s="755"/>
      <c r="C699" s="529"/>
      <c r="D699" s="527" t="s">
        <v>167</v>
      </c>
      <c r="E699" s="654">
        <v>95140</v>
      </c>
      <c r="F699" s="654">
        <v>95140</v>
      </c>
      <c r="G699" s="655">
        <f>13400+8100</f>
        <v>21500</v>
      </c>
      <c r="H699" s="496">
        <f t="shared" si="74"/>
        <v>22.598276224511245</v>
      </c>
    </row>
    <row r="700" spans="1:8" s="38" customFormat="1" ht="12.75">
      <c r="A700" s="507"/>
      <c r="B700" s="470"/>
      <c r="C700" s="471"/>
      <c r="D700" s="614" t="s">
        <v>206</v>
      </c>
      <c r="E700" s="472">
        <f>E701+E702</f>
        <v>83380970</v>
      </c>
      <c r="F700" s="472">
        <f>F701+F702</f>
        <v>84248101</v>
      </c>
      <c r="G700" s="530">
        <f>G701+G702</f>
        <v>38885004.02</v>
      </c>
      <c r="H700" s="474">
        <f t="shared" si="74"/>
        <v>46.155347786414794</v>
      </c>
    </row>
    <row r="701" spans="1:8" s="38" customFormat="1" ht="12.75">
      <c r="A701" s="756"/>
      <c r="B701" s="740"/>
      <c r="C701" s="757"/>
      <c r="D701" s="477" t="s">
        <v>143</v>
      </c>
      <c r="E701" s="478">
        <f>E19+E47+E75+E366+E620</f>
        <v>13789311</v>
      </c>
      <c r="F701" s="478">
        <f>F19+F47+F75+F366+F620+F418</f>
        <v>13460500</v>
      </c>
      <c r="G701" s="531">
        <f>G19+G47+G75+G366+G620+G418</f>
        <v>3942818.43</v>
      </c>
      <c r="H701" s="417">
        <f t="shared" si="74"/>
        <v>29.291767987816204</v>
      </c>
    </row>
    <row r="702" spans="1:8" s="38" customFormat="1" ht="12.75">
      <c r="A702" s="756"/>
      <c r="B702" s="740"/>
      <c r="C702" s="757"/>
      <c r="D702" s="471" t="s">
        <v>211</v>
      </c>
      <c r="E702" s="472">
        <f>E703+E704+E705+E706+E707+E708</f>
        <v>69591659</v>
      </c>
      <c r="F702" s="472">
        <f>SUM(F703:F708)</f>
        <v>70787601</v>
      </c>
      <c r="G702" s="296">
        <f>SUM(G703:G708)</f>
        <v>34942185.59</v>
      </c>
      <c r="H702" s="296">
        <f t="shared" si="74"/>
        <v>49.36201410470176</v>
      </c>
    </row>
    <row r="703" spans="1:8" s="38" customFormat="1" ht="12.75">
      <c r="A703" s="756"/>
      <c r="B703" s="740"/>
      <c r="C703" s="757"/>
      <c r="D703" s="471" t="s">
        <v>161</v>
      </c>
      <c r="E703" s="472">
        <f>E21+E37+E49+E77+E150+E176+E368+E420+E471+E490+E622</f>
        <v>44911799</v>
      </c>
      <c r="F703" s="472">
        <f>F21+F37+F49+F77+F150+F176+F368+F420+F471+F490+F622</f>
        <v>45173882</v>
      </c>
      <c r="G703" s="530">
        <f>G21+G37+G49+G77+G150+G176+G368+G420+G471+G490+G622</f>
        <v>23455592.23</v>
      </c>
      <c r="H703" s="296">
        <f aca="true" t="shared" si="77" ref="H703:H708">G703/F703*100</f>
        <v>51.92290587291125</v>
      </c>
    </row>
    <row r="704" spans="1:8" s="38" customFormat="1" ht="12.75">
      <c r="A704" s="756"/>
      <c r="B704" s="740"/>
      <c r="C704" s="757"/>
      <c r="D704" s="471" t="s">
        <v>162</v>
      </c>
      <c r="E704" s="472">
        <f>E694+E673+E623+E491+E472+E421+E369+E177+E165+E151+E142+E78+E50+E38+E22+E10+E170</f>
        <v>13167908</v>
      </c>
      <c r="F704" s="472">
        <f>F694+F673+F623+F491+F472+F421+F369+F177+F165+F151+F142+F78+F50+F38+F22+F10+F170</f>
        <v>13555751</v>
      </c>
      <c r="G704" s="530">
        <f>G694+G673+G623+G491+G472+G421+G369+G177+G165+G151+G142+G78+G50+G38+G22+G10+G170</f>
        <v>6212408.4799999995</v>
      </c>
      <c r="H704" s="296">
        <f t="shared" si="77"/>
        <v>45.82858212724621</v>
      </c>
    </row>
    <row r="705" spans="1:8" s="38" customFormat="1" ht="12.75">
      <c r="A705" s="756"/>
      <c r="B705" s="740"/>
      <c r="C705" s="757"/>
      <c r="D705" s="471" t="s">
        <v>163</v>
      </c>
      <c r="E705" s="472">
        <f>E11+E23+E79+E152+E178+E422+E473+E492+E624</f>
        <v>3713791</v>
      </c>
      <c r="F705" s="472">
        <f>F11+F23+F79+F152+F178+F422+F473+F492+F624</f>
        <v>3731066</v>
      </c>
      <c r="G705" s="530">
        <f>G11+G23+G79+G152+G178+G422+G473+G492+G624</f>
        <v>1773138.67</v>
      </c>
      <c r="H705" s="296">
        <f t="shared" si="77"/>
        <v>47.52364793332522</v>
      </c>
    </row>
    <row r="706" spans="1:8" s="38" customFormat="1" ht="12.75">
      <c r="A706" s="756"/>
      <c r="B706" s="740"/>
      <c r="C706" s="757"/>
      <c r="D706" s="471" t="s">
        <v>167</v>
      </c>
      <c r="E706" s="472">
        <f>E695+E685+E674+E493+E423+E180+E166</f>
        <v>5552134</v>
      </c>
      <c r="F706" s="472">
        <f>F695+F685+F674+F493+F423+F180+F166</f>
        <v>6000875</v>
      </c>
      <c r="G706" s="530">
        <f>G695+G685+G674+G493+G423+G180+G166</f>
        <v>2995204.31</v>
      </c>
      <c r="H706" s="296">
        <f t="shared" si="77"/>
        <v>49.91279288437103</v>
      </c>
    </row>
    <row r="707" spans="1:8" s="38" customFormat="1" ht="12.75">
      <c r="A707" s="756"/>
      <c r="B707" s="740"/>
      <c r="C707" s="757"/>
      <c r="D707" s="471" t="s">
        <v>164</v>
      </c>
      <c r="E707" s="472">
        <f>E494+E179+E80+E51</f>
        <v>1891027</v>
      </c>
      <c r="F707" s="472">
        <f>F494+F179+F80+F51</f>
        <v>1971027</v>
      </c>
      <c r="G707" s="530">
        <f>G494+G179+G80+G51</f>
        <v>422820.4</v>
      </c>
      <c r="H707" s="296">
        <f t="shared" si="77"/>
        <v>21.451781228770585</v>
      </c>
    </row>
    <row r="708" spans="1:8" s="38" customFormat="1" ht="12.75">
      <c r="A708" s="758"/>
      <c r="B708" s="759"/>
      <c r="C708" s="757"/>
      <c r="D708" s="471" t="s">
        <v>198</v>
      </c>
      <c r="E708" s="472">
        <v>355000</v>
      </c>
      <c r="F708" s="472">
        <v>355000</v>
      </c>
      <c r="G708" s="296">
        <v>83021.5</v>
      </c>
      <c r="H708" s="296">
        <f t="shared" si="77"/>
        <v>23.386338028169014</v>
      </c>
    </row>
    <row r="709" spans="1:8" s="38" customFormat="1" ht="12.75">
      <c r="A709" s="11"/>
      <c r="B709" s="11"/>
      <c r="C709" s="11"/>
      <c r="D709" s="22"/>
      <c r="E709" s="26"/>
      <c r="F709" s="26"/>
      <c r="G709" s="27"/>
      <c r="H709" s="12"/>
    </row>
    <row r="710" spans="1:8" s="38" customFormat="1" ht="12.75">
      <c r="A710" s="11"/>
      <c r="B710" s="11"/>
      <c r="C710" s="22"/>
      <c r="D710" s="760"/>
      <c r="E710" s="26"/>
      <c r="F710" s="26"/>
      <c r="G710" s="27"/>
      <c r="H710" s="15"/>
    </row>
    <row r="711" spans="3:8" ht="12.75">
      <c r="C711" s="22"/>
      <c r="D711" s="28"/>
      <c r="E711" s="26"/>
      <c r="F711" s="26"/>
      <c r="G711" s="27"/>
      <c r="H711" s="15"/>
    </row>
    <row r="712" spans="3:8" ht="12.75">
      <c r="C712" s="22"/>
      <c r="D712" s="21"/>
      <c r="E712" s="26"/>
      <c r="F712" s="26"/>
      <c r="G712" s="27"/>
      <c r="H712" s="15"/>
    </row>
    <row r="713" spans="3:8" ht="12.75">
      <c r="C713" s="22"/>
      <c r="D713" s="21"/>
      <c r="E713" s="26"/>
      <c r="F713" s="26"/>
      <c r="G713" s="27"/>
      <c r="H713" s="15"/>
    </row>
    <row r="714" spans="3:8" ht="12.75">
      <c r="C714" s="22"/>
      <c r="D714" s="21"/>
      <c r="E714" s="26"/>
      <c r="F714" s="26"/>
      <c r="G714" s="27"/>
      <c r="H714" s="15"/>
    </row>
    <row r="715" spans="3:8" ht="12.75">
      <c r="C715" s="22"/>
      <c r="D715" s="21"/>
      <c r="E715" s="26"/>
      <c r="F715" s="26"/>
      <c r="G715" s="27"/>
      <c r="H715" s="15"/>
    </row>
    <row r="716" spans="3:8" ht="12.75">
      <c r="C716" s="22"/>
      <c r="D716" s="21"/>
      <c r="E716" s="26"/>
      <c r="F716" s="26"/>
      <c r="G716" s="27"/>
      <c r="H716" s="15"/>
    </row>
    <row r="717" spans="3:8" ht="12.75">
      <c r="C717" s="22"/>
      <c r="D717" s="21"/>
      <c r="E717" s="26"/>
      <c r="F717" s="26"/>
      <c r="G717" s="27"/>
      <c r="H717" s="15"/>
    </row>
    <row r="718" spans="3:8" ht="12.75">
      <c r="C718" s="22"/>
      <c r="D718" s="21"/>
      <c r="E718" s="26"/>
      <c r="F718" s="26"/>
      <c r="G718" s="27"/>
      <c r="H718" s="15"/>
    </row>
    <row r="719" spans="3:8" ht="12.75">
      <c r="C719" s="22"/>
      <c r="D719" s="21"/>
      <c r="E719" s="26"/>
      <c r="F719" s="26"/>
      <c r="G719" s="27"/>
      <c r="H719" s="15"/>
    </row>
    <row r="720" spans="3:8" ht="12.75">
      <c r="C720" s="22"/>
      <c r="D720" s="22"/>
      <c r="E720" s="26"/>
      <c r="F720" s="26"/>
      <c r="G720" s="27"/>
      <c r="H720" s="15"/>
    </row>
    <row r="721" spans="3:8" ht="12.75">
      <c r="C721" s="22"/>
      <c r="D721" s="22"/>
      <c r="E721" s="26"/>
      <c r="F721" s="26"/>
      <c r="G721" s="27"/>
      <c r="H721" s="15"/>
    </row>
    <row r="722" spans="3:8" ht="12.75">
      <c r="C722" s="14"/>
      <c r="D722" s="22"/>
      <c r="E722" s="26"/>
      <c r="F722" s="26"/>
      <c r="G722" s="27"/>
      <c r="H722" s="15"/>
    </row>
    <row r="723" spans="4:7" ht="12.75">
      <c r="D723" s="22"/>
      <c r="E723" s="26"/>
      <c r="F723" s="26"/>
      <c r="G723" s="27"/>
    </row>
    <row r="724" spans="4:7" ht="12.75">
      <c r="D724" s="22"/>
      <c r="E724" s="26"/>
      <c r="F724" s="26"/>
      <c r="G724" s="27"/>
    </row>
    <row r="725" spans="4:7" ht="12.75">
      <c r="D725" s="22"/>
      <c r="E725" s="26"/>
      <c r="F725" s="26"/>
      <c r="G725" s="27"/>
    </row>
    <row r="726" spans="4:7" ht="12.75">
      <c r="D726" s="22"/>
      <c r="E726" s="26"/>
      <c r="F726" s="26"/>
      <c r="G726" s="27"/>
    </row>
    <row r="727" spans="4:7" ht="12.75">
      <c r="D727" s="22"/>
      <c r="E727" s="26"/>
      <c r="F727" s="26"/>
      <c r="G727" s="27"/>
    </row>
    <row r="728" spans="4:7" ht="12.75">
      <c r="D728" s="881" t="s">
        <v>457</v>
      </c>
      <c r="E728" s="26"/>
      <c r="F728" s="26"/>
      <c r="G728" s="27"/>
    </row>
    <row r="729" spans="1:8" s="38" customFormat="1" ht="12.75">
      <c r="A729" s="11"/>
      <c r="B729" s="11"/>
      <c r="C729" s="11"/>
      <c r="D729" s="11"/>
      <c r="E729" s="11" t="s">
        <v>82</v>
      </c>
      <c r="F729" s="11"/>
      <c r="G729" s="12"/>
      <c r="H729" s="12"/>
    </row>
    <row r="730" spans="1:8" s="38" customFormat="1" ht="12.75">
      <c r="A730" s="11"/>
      <c r="B730" s="11"/>
      <c r="C730" s="11"/>
      <c r="D730" s="11"/>
      <c r="E730" s="11" t="s">
        <v>102</v>
      </c>
      <c r="F730" s="11"/>
      <c r="G730" s="12"/>
      <c r="H730" s="12"/>
    </row>
    <row r="731" spans="1:8" s="38" customFormat="1" ht="12.75">
      <c r="A731" s="11"/>
      <c r="B731" s="11"/>
      <c r="C731" s="11"/>
      <c r="D731" s="11"/>
      <c r="E731" s="11" t="s">
        <v>344</v>
      </c>
      <c r="F731" s="11"/>
      <c r="G731" s="12"/>
      <c r="H731" s="12"/>
    </row>
    <row r="732" spans="1:8" s="38" customFormat="1" ht="12.75">
      <c r="A732" s="11"/>
      <c r="B732" s="641" t="s">
        <v>205</v>
      </c>
      <c r="C732" s="761"/>
      <c r="D732" s="641"/>
      <c r="E732" s="641"/>
      <c r="F732" s="14"/>
      <c r="G732" s="15"/>
      <c r="H732" s="12"/>
    </row>
    <row r="733" spans="1:8" s="38" customFormat="1" ht="12.75">
      <c r="A733" s="457" t="s">
        <v>0</v>
      </c>
      <c r="B733" s="458" t="s">
        <v>1</v>
      </c>
      <c r="C733" s="459" t="s">
        <v>2</v>
      </c>
      <c r="D733" s="460" t="s">
        <v>3</v>
      </c>
      <c r="E733" s="461" t="s">
        <v>122</v>
      </c>
      <c r="F733" s="460" t="s">
        <v>124</v>
      </c>
      <c r="G733" s="457" t="s">
        <v>126</v>
      </c>
      <c r="H733" s="462" t="s">
        <v>50</v>
      </c>
    </row>
    <row r="734" spans="1:8" s="38" customFormat="1" ht="12.75">
      <c r="A734" s="463"/>
      <c r="B734" s="464"/>
      <c r="C734" s="465"/>
      <c r="D734" s="466"/>
      <c r="E734" s="464" t="s">
        <v>123</v>
      </c>
      <c r="F734" s="466" t="s">
        <v>125</v>
      </c>
      <c r="G734" s="463" t="s">
        <v>345</v>
      </c>
      <c r="H734" s="464" t="s">
        <v>139</v>
      </c>
    </row>
    <row r="735" spans="1:8" s="38" customFormat="1" ht="12.75">
      <c r="A735" s="467">
        <v>1</v>
      </c>
      <c r="B735" s="467">
        <v>2</v>
      </c>
      <c r="C735" s="467">
        <v>3</v>
      </c>
      <c r="D735" s="463">
        <v>4</v>
      </c>
      <c r="E735" s="464">
        <v>5</v>
      </c>
      <c r="F735" s="464">
        <v>6</v>
      </c>
      <c r="G735" s="463">
        <v>7</v>
      </c>
      <c r="H735" s="468">
        <v>8</v>
      </c>
    </row>
    <row r="736" spans="1:8" s="38" customFormat="1" ht="12.75">
      <c r="A736" s="470">
        <v>700</v>
      </c>
      <c r="B736" s="470"/>
      <c r="C736" s="470"/>
      <c r="D736" s="471" t="s">
        <v>8</v>
      </c>
      <c r="E736" s="472">
        <f>E737</f>
        <v>139246</v>
      </c>
      <c r="F736" s="472">
        <f>F737</f>
        <v>139246</v>
      </c>
      <c r="G736" s="530">
        <f>G737</f>
        <v>69618</v>
      </c>
      <c r="H736" s="474">
        <f aca="true" t="shared" si="78" ref="H736:H744">G736/F736*100</f>
        <v>49.996409232581186</v>
      </c>
    </row>
    <row r="737" spans="1:8" s="38" customFormat="1" ht="12.75">
      <c r="A737" s="476"/>
      <c r="B737" s="476"/>
      <c r="C737" s="476"/>
      <c r="D737" s="477" t="s">
        <v>196</v>
      </c>
      <c r="E737" s="478">
        <f>SUM(E738:E739)</f>
        <v>139246</v>
      </c>
      <c r="F737" s="478">
        <f>SUM(F738:F739)</f>
        <v>139246</v>
      </c>
      <c r="G737" s="531">
        <f>SUM(G738:G739)</f>
        <v>69618</v>
      </c>
      <c r="H737" s="474">
        <f t="shared" si="78"/>
        <v>49.996409232581186</v>
      </c>
    </row>
    <row r="738" spans="1:8" s="38" customFormat="1" ht="12.75">
      <c r="A738" s="476"/>
      <c r="B738" s="476"/>
      <c r="C738" s="476"/>
      <c r="D738" s="477" t="s">
        <v>161</v>
      </c>
      <c r="E738" s="478">
        <f aca="true" t="shared" si="79" ref="E738:G739">E742</f>
        <v>121246</v>
      </c>
      <c r="F738" s="478">
        <f t="shared" si="79"/>
        <v>121246</v>
      </c>
      <c r="G738" s="531">
        <f t="shared" si="79"/>
        <v>60618</v>
      </c>
      <c r="H738" s="474">
        <f t="shared" si="78"/>
        <v>49.995876152615345</v>
      </c>
    </row>
    <row r="739" spans="1:8" s="38" customFormat="1" ht="12.75">
      <c r="A739" s="482"/>
      <c r="B739" s="482"/>
      <c r="C739" s="482"/>
      <c r="D739" s="477" t="s">
        <v>162</v>
      </c>
      <c r="E739" s="478">
        <f t="shared" si="79"/>
        <v>18000</v>
      </c>
      <c r="F739" s="478">
        <f t="shared" si="79"/>
        <v>18000</v>
      </c>
      <c r="G739" s="531">
        <f t="shared" si="79"/>
        <v>9000</v>
      </c>
      <c r="H739" s="474">
        <f t="shared" si="78"/>
        <v>50</v>
      </c>
    </row>
    <row r="740" spans="1:8" s="38" customFormat="1" ht="12.75">
      <c r="A740" s="510"/>
      <c r="B740" s="511">
        <v>70005</v>
      </c>
      <c r="C740" s="532"/>
      <c r="D740" s="533" t="s">
        <v>9</v>
      </c>
      <c r="E740" s="534">
        <f>E741</f>
        <v>139246</v>
      </c>
      <c r="F740" s="534">
        <f>F741</f>
        <v>139246</v>
      </c>
      <c r="G740" s="535">
        <f>G741</f>
        <v>69618</v>
      </c>
      <c r="H740" s="434">
        <f t="shared" si="78"/>
        <v>49.996409232581186</v>
      </c>
    </row>
    <row r="741" spans="1:8" s="38" customFormat="1" ht="12.75">
      <c r="A741" s="510"/>
      <c r="B741" s="511"/>
      <c r="C741" s="509"/>
      <c r="D741" s="499" t="s">
        <v>196</v>
      </c>
      <c r="E741" s="500">
        <f>SUM(E742:E743)</f>
        <v>139246</v>
      </c>
      <c r="F741" s="500">
        <f>SUM(F742:F743)</f>
        <v>139246</v>
      </c>
      <c r="G741" s="501">
        <f>SUM(G742:G743)</f>
        <v>69618</v>
      </c>
      <c r="H741" s="180">
        <f t="shared" si="78"/>
        <v>49.996409232581186</v>
      </c>
    </row>
    <row r="742" spans="1:8" s="38" customFormat="1" ht="12.75">
      <c r="A742" s="510"/>
      <c r="B742" s="511"/>
      <c r="C742" s="509"/>
      <c r="D742" s="527" t="s">
        <v>161</v>
      </c>
      <c r="E742" s="503">
        <v>121246</v>
      </c>
      <c r="F742" s="503">
        <f>101342+17421+2483</f>
        <v>121246</v>
      </c>
      <c r="G742" s="504">
        <f>50666.82+8709.78+1241.4</f>
        <v>60618</v>
      </c>
      <c r="H742" s="346">
        <f t="shared" si="78"/>
        <v>49.995876152615345</v>
      </c>
    </row>
    <row r="743" spans="1:8" s="38" customFormat="1" ht="12.75">
      <c r="A743" s="510"/>
      <c r="B743" s="497"/>
      <c r="C743" s="536"/>
      <c r="D743" s="527" t="s">
        <v>162</v>
      </c>
      <c r="E743" s="503">
        <v>18000</v>
      </c>
      <c r="F743" s="503">
        <v>18000</v>
      </c>
      <c r="G743" s="504">
        <f>3532.55+5467.45</f>
        <v>9000</v>
      </c>
      <c r="H743" s="346">
        <f t="shared" si="78"/>
        <v>50</v>
      </c>
    </row>
    <row r="744" spans="1:8" s="38" customFormat="1" ht="12.75">
      <c r="A744" s="506">
        <v>710</v>
      </c>
      <c r="B744" s="506"/>
      <c r="C744" s="470"/>
      <c r="D744" s="471" t="s">
        <v>10</v>
      </c>
      <c r="E744" s="472">
        <f>E745</f>
        <v>575500</v>
      </c>
      <c r="F744" s="472">
        <f>F745</f>
        <v>622700</v>
      </c>
      <c r="G744" s="530">
        <f>G745</f>
        <v>223039.61</v>
      </c>
      <c r="H744" s="296">
        <f t="shared" si="78"/>
        <v>35.8181483860607</v>
      </c>
    </row>
    <row r="745" spans="1:8" s="38" customFormat="1" ht="12.75">
      <c r="A745" s="507"/>
      <c r="B745" s="507"/>
      <c r="C745" s="476"/>
      <c r="D745" s="477" t="s">
        <v>196</v>
      </c>
      <c r="E745" s="478">
        <f>E746+E747</f>
        <v>575500</v>
      </c>
      <c r="F745" s="478">
        <f>F746+F747</f>
        <v>622700</v>
      </c>
      <c r="G745" s="531">
        <f>G746+G747</f>
        <v>223039.61</v>
      </c>
      <c r="H745" s="296">
        <f aca="true" t="shared" si="80" ref="H745:H756">G745/F745*100</f>
        <v>35.8181483860607</v>
      </c>
    </row>
    <row r="746" spans="1:8" s="38" customFormat="1" ht="12.75">
      <c r="A746" s="507"/>
      <c r="B746" s="507"/>
      <c r="C746" s="476"/>
      <c r="D746" s="477" t="s">
        <v>161</v>
      </c>
      <c r="E746" s="478">
        <f aca="true" t="shared" si="81" ref="E746:G747">E750+E755</f>
        <v>373500</v>
      </c>
      <c r="F746" s="478">
        <f t="shared" si="81"/>
        <v>420700</v>
      </c>
      <c r="G746" s="531">
        <f t="shared" si="81"/>
        <v>200091.71</v>
      </c>
      <c r="H746" s="296">
        <f t="shared" si="80"/>
        <v>47.561613976705495</v>
      </c>
    </row>
    <row r="747" spans="1:8" s="38" customFormat="1" ht="12.75">
      <c r="A747" s="507"/>
      <c r="B747" s="507"/>
      <c r="C747" s="482"/>
      <c r="D747" s="477" t="s">
        <v>162</v>
      </c>
      <c r="E747" s="478">
        <f t="shared" si="81"/>
        <v>202000</v>
      </c>
      <c r="F747" s="478">
        <f t="shared" si="81"/>
        <v>202000</v>
      </c>
      <c r="G747" s="531">
        <f t="shared" si="81"/>
        <v>22947.9</v>
      </c>
      <c r="H747" s="296">
        <f t="shared" si="80"/>
        <v>11.360346534653466</v>
      </c>
    </row>
    <row r="748" spans="1:8" s="38" customFormat="1" ht="12.75">
      <c r="A748" s="508"/>
      <c r="B748" s="502">
        <v>71012</v>
      </c>
      <c r="C748" s="532"/>
      <c r="D748" s="499" t="s">
        <v>260</v>
      </c>
      <c r="E748" s="500">
        <f>E749+E752</f>
        <v>575500</v>
      </c>
      <c r="F748" s="500">
        <f>F749</f>
        <v>208000</v>
      </c>
      <c r="G748" s="501">
        <f>G749</f>
        <v>20000</v>
      </c>
      <c r="H748" s="180">
        <f t="shared" si="80"/>
        <v>9.615384615384617</v>
      </c>
    </row>
    <row r="749" spans="1:8" s="38" customFormat="1" ht="12.75">
      <c r="A749" s="510"/>
      <c r="B749" s="511"/>
      <c r="C749" s="532"/>
      <c r="D749" s="499" t="s">
        <v>196</v>
      </c>
      <c r="E749" s="500">
        <f>E750+E751</f>
        <v>194000</v>
      </c>
      <c r="F749" s="500">
        <f>F750+F751</f>
        <v>208000</v>
      </c>
      <c r="G749" s="501">
        <f>G750+G751</f>
        <v>20000</v>
      </c>
      <c r="H749" s="180">
        <f t="shared" si="80"/>
        <v>9.615384615384617</v>
      </c>
    </row>
    <row r="750" spans="1:8" s="38" customFormat="1" ht="12.75">
      <c r="A750" s="510"/>
      <c r="B750" s="511"/>
      <c r="C750" s="532"/>
      <c r="D750" s="527" t="s">
        <v>161</v>
      </c>
      <c r="E750" s="503">
        <v>34000</v>
      </c>
      <c r="F750" s="503">
        <v>48000</v>
      </c>
      <c r="G750" s="504">
        <v>20000</v>
      </c>
      <c r="H750" s="346">
        <f t="shared" si="80"/>
        <v>41.66666666666667</v>
      </c>
    </row>
    <row r="751" spans="1:8" s="38" customFormat="1" ht="12.75">
      <c r="A751" s="510"/>
      <c r="B751" s="511"/>
      <c r="C751" s="532"/>
      <c r="D751" s="527" t="s">
        <v>162</v>
      </c>
      <c r="E751" s="503">
        <v>160000</v>
      </c>
      <c r="F751" s="503">
        <v>160000</v>
      </c>
      <c r="G751" s="504">
        <v>0</v>
      </c>
      <c r="H751" s="346">
        <f t="shared" si="80"/>
        <v>0</v>
      </c>
    </row>
    <row r="752" spans="1:8" s="38" customFormat="1" ht="12.75">
      <c r="A752" s="497"/>
      <c r="B752" s="544">
        <v>71015</v>
      </c>
      <c r="C752" s="509"/>
      <c r="D752" s="499" t="s">
        <v>11</v>
      </c>
      <c r="E752" s="500">
        <f>E753</f>
        <v>381500</v>
      </c>
      <c r="F752" s="500">
        <f>F754</f>
        <v>414700</v>
      </c>
      <c r="G752" s="501">
        <f>G753</f>
        <v>203039.61</v>
      </c>
      <c r="H752" s="180">
        <f t="shared" si="80"/>
        <v>48.96060043404871</v>
      </c>
    </row>
    <row r="753" spans="1:8" s="38" customFormat="1" ht="12.75">
      <c r="A753" s="517"/>
      <c r="B753" s="545"/>
      <c r="C753" s="518"/>
      <c r="D753" s="519" t="s">
        <v>59</v>
      </c>
      <c r="E753" s="520">
        <f>E754</f>
        <v>381500</v>
      </c>
      <c r="F753" s="520">
        <f>F754</f>
        <v>414700</v>
      </c>
      <c r="G753" s="521">
        <f>G754</f>
        <v>203039.61</v>
      </c>
      <c r="H753" s="546">
        <f t="shared" si="80"/>
        <v>48.96060043404871</v>
      </c>
    </row>
    <row r="754" spans="1:8" s="38" customFormat="1" ht="12.75">
      <c r="A754" s="517"/>
      <c r="B754" s="545"/>
      <c r="C754" s="518"/>
      <c r="D754" s="499" t="s">
        <v>196</v>
      </c>
      <c r="E754" s="500">
        <f>SUM(E755:E756)</f>
        <v>381500</v>
      </c>
      <c r="F754" s="500">
        <f>SUM(F755:F756)</f>
        <v>414700</v>
      </c>
      <c r="G754" s="501">
        <f>SUM(G755:G756)</f>
        <v>203039.61</v>
      </c>
      <c r="H754" s="547">
        <f t="shared" si="80"/>
        <v>48.96060043404871</v>
      </c>
    </row>
    <row r="755" spans="1:8" s="38" customFormat="1" ht="12.75">
      <c r="A755" s="525"/>
      <c r="B755" s="548"/>
      <c r="C755" s="526"/>
      <c r="D755" s="527" t="s">
        <v>161</v>
      </c>
      <c r="E755" s="503">
        <v>339500</v>
      </c>
      <c r="F755" s="503">
        <v>372700</v>
      </c>
      <c r="G755" s="504">
        <v>180091.71</v>
      </c>
      <c r="H755" s="496">
        <f t="shared" si="80"/>
        <v>48.32082371880869</v>
      </c>
    </row>
    <row r="756" spans="1:8" s="38" customFormat="1" ht="12.75">
      <c r="A756" s="529"/>
      <c r="B756" s="549"/>
      <c r="C756" s="526"/>
      <c r="D756" s="527" t="s">
        <v>162</v>
      </c>
      <c r="E756" s="503">
        <v>42000</v>
      </c>
      <c r="F756" s="503">
        <v>42000</v>
      </c>
      <c r="G756" s="504">
        <v>22947.9</v>
      </c>
      <c r="H756" s="496">
        <f t="shared" si="80"/>
        <v>54.63785714285715</v>
      </c>
    </row>
    <row r="757" spans="1:8" s="38" customFormat="1" ht="12.75">
      <c r="A757" s="476">
        <v>750</v>
      </c>
      <c r="B757" s="556"/>
      <c r="C757" s="899"/>
      <c r="D757" s="557" t="s">
        <v>12</v>
      </c>
      <c r="E757" s="558">
        <f>E758</f>
        <v>47980</v>
      </c>
      <c r="F757" s="558">
        <f>F758</f>
        <v>50894</v>
      </c>
      <c r="G757" s="762">
        <f>G758</f>
        <v>33632</v>
      </c>
      <c r="H757" s="560">
        <f aca="true" t="shared" si="82" ref="H757:H763">G757/F757*100</f>
        <v>66.08244586788227</v>
      </c>
    </row>
    <row r="758" spans="1:8" s="38" customFormat="1" ht="12.75">
      <c r="A758" s="476"/>
      <c r="B758" s="556"/>
      <c r="C758" s="900"/>
      <c r="D758" s="477" t="s">
        <v>383</v>
      </c>
      <c r="E758" s="561">
        <f>E759+E760</f>
        <v>47980</v>
      </c>
      <c r="F758" s="561">
        <f>F759+F760</f>
        <v>50894</v>
      </c>
      <c r="G758" s="562">
        <f>G759+G760</f>
        <v>33632</v>
      </c>
      <c r="H758" s="417">
        <f t="shared" si="82"/>
        <v>66.08244586788227</v>
      </c>
    </row>
    <row r="759" spans="1:8" s="38" customFormat="1" ht="12.75">
      <c r="A759" s="476"/>
      <c r="B759" s="556"/>
      <c r="C759" s="900"/>
      <c r="D759" s="477" t="s">
        <v>161</v>
      </c>
      <c r="E759" s="561">
        <f>E763+E766</f>
        <v>45920</v>
      </c>
      <c r="F759" s="561">
        <f>F763+F766</f>
        <v>48665</v>
      </c>
      <c r="G759" s="562">
        <f>G763+G766</f>
        <v>31403.2</v>
      </c>
      <c r="H759" s="417">
        <f t="shared" si="82"/>
        <v>64.52933319634234</v>
      </c>
    </row>
    <row r="760" spans="1:8" s="38" customFormat="1" ht="12.75">
      <c r="A760" s="476"/>
      <c r="B760" s="556"/>
      <c r="C760" s="900"/>
      <c r="D760" s="477" t="s">
        <v>162</v>
      </c>
      <c r="E760" s="561">
        <f>E767</f>
        <v>2060</v>
      </c>
      <c r="F760" s="561">
        <f>F767</f>
        <v>2229</v>
      </c>
      <c r="G760" s="562">
        <f>G767</f>
        <v>2228.8</v>
      </c>
      <c r="H760" s="417">
        <f t="shared" si="82"/>
        <v>99.99102736653208</v>
      </c>
    </row>
    <row r="761" spans="1:8" s="38" customFormat="1" ht="12.75">
      <c r="A761" s="567"/>
      <c r="B761" s="553">
        <v>75011</v>
      </c>
      <c r="C761" s="499"/>
      <c r="D761" s="499" t="s">
        <v>13</v>
      </c>
      <c r="E761" s="568">
        <f>E762</f>
        <v>34480</v>
      </c>
      <c r="F761" s="568">
        <f>F762</f>
        <v>37394</v>
      </c>
      <c r="G761" s="569">
        <f>G762</f>
        <v>20132</v>
      </c>
      <c r="H761" s="570">
        <f t="shared" si="82"/>
        <v>53.83751403968551</v>
      </c>
    </row>
    <row r="762" spans="1:8" s="38" customFormat="1" ht="12.75">
      <c r="A762" s="497"/>
      <c r="B762" s="544"/>
      <c r="C762" s="499"/>
      <c r="D762" s="499" t="s">
        <v>196</v>
      </c>
      <c r="E762" s="571">
        <f>SUM(E763:E763)</f>
        <v>34480</v>
      </c>
      <c r="F762" s="571">
        <f>SUM(F763:F763)</f>
        <v>37394</v>
      </c>
      <c r="G762" s="337">
        <f>SUM(G763:G763)</f>
        <v>20132</v>
      </c>
      <c r="H762" s="180">
        <f t="shared" si="82"/>
        <v>53.83751403968551</v>
      </c>
    </row>
    <row r="763" spans="1:8" s="38" customFormat="1" ht="12.75">
      <c r="A763" s="525"/>
      <c r="B763" s="548"/>
      <c r="C763" s="527"/>
      <c r="D763" s="527" t="s">
        <v>161</v>
      </c>
      <c r="E763" s="572">
        <v>34480</v>
      </c>
      <c r="F763" s="572">
        <v>37394</v>
      </c>
      <c r="G763" s="421">
        <v>20132</v>
      </c>
      <c r="H763" s="496">
        <f t="shared" si="82"/>
        <v>53.83751403968551</v>
      </c>
    </row>
    <row r="764" spans="1:8" s="41" customFormat="1" ht="12.75">
      <c r="A764" s="497"/>
      <c r="B764" s="553">
        <v>75045</v>
      </c>
      <c r="C764" s="499"/>
      <c r="D764" s="499" t="s">
        <v>158</v>
      </c>
      <c r="E764" s="500">
        <f>E765</f>
        <v>13500</v>
      </c>
      <c r="F764" s="500">
        <f>F765</f>
        <v>13500</v>
      </c>
      <c r="G764" s="337">
        <f>G765</f>
        <v>13500</v>
      </c>
      <c r="H764" s="180">
        <f>G764/F764*100</f>
        <v>100</v>
      </c>
    </row>
    <row r="765" spans="1:8" s="41" customFormat="1" ht="12.75">
      <c r="A765" s="497"/>
      <c r="B765" s="544"/>
      <c r="C765" s="499"/>
      <c r="D765" s="499" t="s">
        <v>196</v>
      </c>
      <c r="E765" s="500">
        <f>SUM(E766:E767)</f>
        <v>13500</v>
      </c>
      <c r="F765" s="500">
        <f>SUM(F766:F767)</f>
        <v>13500</v>
      </c>
      <c r="G765" s="337">
        <f>SUM(G766:G767)</f>
        <v>13500</v>
      </c>
      <c r="H765" s="180">
        <f>G765/F765*100</f>
        <v>100</v>
      </c>
    </row>
    <row r="766" spans="1:8" s="38" customFormat="1" ht="12.75">
      <c r="A766" s="525"/>
      <c r="B766" s="548"/>
      <c r="C766" s="527"/>
      <c r="D766" s="527" t="s">
        <v>161</v>
      </c>
      <c r="E766" s="503">
        <v>11440</v>
      </c>
      <c r="F766" s="503">
        <f>1375+196+9700</f>
        <v>11271</v>
      </c>
      <c r="G766" s="421">
        <f>1375.2+196+9700</f>
        <v>11271.2</v>
      </c>
      <c r="H766" s="496">
        <f>G766/F766*100</f>
        <v>100.0017744654423</v>
      </c>
    </row>
    <row r="767" spans="1:8" s="38" customFormat="1" ht="12.75">
      <c r="A767" s="525"/>
      <c r="B767" s="548"/>
      <c r="C767" s="527"/>
      <c r="D767" s="527" t="s">
        <v>162</v>
      </c>
      <c r="E767" s="503">
        <v>2060</v>
      </c>
      <c r="F767" s="503">
        <v>2229</v>
      </c>
      <c r="G767" s="421">
        <v>2228.8</v>
      </c>
      <c r="H767" s="496">
        <f>G767/F767*100</f>
        <v>99.99102736653208</v>
      </c>
    </row>
    <row r="768" spans="1:8" s="38" customFormat="1" ht="12.75">
      <c r="A768" s="470">
        <v>752</v>
      </c>
      <c r="B768" s="470"/>
      <c r="C768" s="614"/>
      <c r="D768" s="615" t="s">
        <v>335</v>
      </c>
      <c r="E768" s="616">
        <v>0</v>
      </c>
      <c r="F768" s="617">
        <f>F769</f>
        <v>30387</v>
      </c>
      <c r="G768" s="618">
        <f>G769</f>
        <v>0</v>
      </c>
      <c r="H768" s="619">
        <v>0</v>
      </c>
    </row>
    <row r="769" spans="1:8" s="38" customFormat="1" ht="12.75">
      <c r="A769" s="476"/>
      <c r="B769" s="476"/>
      <c r="C769" s="614"/>
      <c r="D769" s="477" t="s">
        <v>383</v>
      </c>
      <c r="E769" s="561">
        <v>0</v>
      </c>
      <c r="F769" s="561">
        <f>SUM(F770:F770)</f>
        <v>30387</v>
      </c>
      <c r="G769" s="620">
        <v>0</v>
      </c>
      <c r="H769" s="417">
        <v>0</v>
      </c>
    </row>
    <row r="770" spans="1:8" s="38" customFormat="1" ht="12.75">
      <c r="A770" s="476"/>
      <c r="B770" s="476"/>
      <c r="C770" s="614"/>
      <c r="D770" s="477" t="s">
        <v>162</v>
      </c>
      <c r="E770" s="621">
        <v>0</v>
      </c>
      <c r="F770" s="621">
        <f>F774</f>
        <v>30387</v>
      </c>
      <c r="G770" s="417">
        <v>0</v>
      </c>
      <c r="H770" s="417">
        <v>0</v>
      </c>
    </row>
    <row r="771" spans="1:8" s="38" customFormat="1" ht="12.75">
      <c r="A771" s="622"/>
      <c r="B771" s="623">
        <v>75295</v>
      </c>
      <c r="C771" s="485"/>
      <c r="D771" s="485" t="s">
        <v>115</v>
      </c>
      <c r="E771" s="624">
        <v>0</v>
      </c>
      <c r="F771" s="624">
        <f>F772</f>
        <v>30387</v>
      </c>
      <c r="G771" s="625">
        <v>0</v>
      </c>
      <c r="H771" s="434">
        <v>0</v>
      </c>
    </row>
    <row r="772" spans="1:8" s="38" customFormat="1" ht="12.75">
      <c r="A772" s="626"/>
      <c r="B772" s="627"/>
      <c r="C772" s="485"/>
      <c r="D772" s="519" t="s">
        <v>64</v>
      </c>
      <c r="E772" s="628">
        <v>0</v>
      </c>
      <c r="F772" s="628">
        <f>F773</f>
        <v>30387</v>
      </c>
      <c r="G772" s="629">
        <f>G773</f>
        <v>0</v>
      </c>
      <c r="H772" s="630">
        <v>0</v>
      </c>
    </row>
    <row r="773" spans="1:8" s="38" customFormat="1" ht="12.75">
      <c r="A773" s="626"/>
      <c r="B773" s="627"/>
      <c r="C773" s="485"/>
      <c r="D773" s="499" t="s">
        <v>196</v>
      </c>
      <c r="E773" s="624">
        <v>0</v>
      </c>
      <c r="F773" s="624">
        <f>SUM(F774:F774)</f>
        <v>30387</v>
      </c>
      <c r="G773" s="625">
        <f>SUM(G774:G774)</f>
        <v>0</v>
      </c>
      <c r="H773" s="434">
        <v>0</v>
      </c>
    </row>
    <row r="774" spans="1:8" s="38" customFormat="1" ht="12.75">
      <c r="A774" s="626"/>
      <c r="B774" s="627"/>
      <c r="C774" s="485"/>
      <c r="D774" s="527" t="s">
        <v>162</v>
      </c>
      <c r="E774" s="631">
        <v>0</v>
      </c>
      <c r="F774" s="631">
        <v>30387</v>
      </c>
      <c r="G774" s="632">
        <v>0</v>
      </c>
      <c r="H774" s="633">
        <v>0</v>
      </c>
    </row>
    <row r="775" spans="1:8" s="37" customFormat="1" ht="12.75">
      <c r="A775" s="470">
        <v>754</v>
      </c>
      <c r="B775" s="470"/>
      <c r="C775" s="470"/>
      <c r="D775" s="615" t="s">
        <v>62</v>
      </c>
      <c r="E775" s="616"/>
      <c r="F775" s="617"/>
      <c r="G775" s="618"/>
      <c r="H775" s="619"/>
    </row>
    <row r="776" spans="1:8" s="37" customFormat="1" ht="12.75">
      <c r="A776" s="476"/>
      <c r="B776" s="476"/>
      <c r="C776" s="476"/>
      <c r="D776" s="634" t="s">
        <v>63</v>
      </c>
      <c r="E776" s="635">
        <f>E777</f>
        <v>4114000</v>
      </c>
      <c r="F776" s="635">
        <f>F777</f>
        <v>4495457</v>
      </c>
      <c r="G776" s="636">
        <f>G777</f>
        <v>2570246.55</v>
      </c>
      <c r="H776" s="560">
        <f aca="true" t="shared" si="83" ref="H776:H791">G776/F776*100</f>
        <v>57.17431064294464</v>
      </c>
    </row>
    <row r="777" spans="1:8" s="37" customFormat="1" ht="12.75">
      <c r="A777" s="476"/>
      <c r="B777" s="476"/>
      <c r="C777" s="476"/>
      <c r="D777" s="477" t="s">
        <v>398</v>
      </c>
      <c r="E777" s="561">
        <f>SUM(E778:E780)</f>
        <v>4114000</v>
      </c>
      <c r="F777" s="561">
        <f>SUM(F778:F780)</f>
        <v>4495457</v>
      </c>
      <c r="G777" s="562">
        <f>SUM(G778:G780)</f>
        <v>2570246.55</v>
      </c>
      <c r="H777" s="417">
        <f t="shared" si="83"/>
        <v>57.17431064294464</v>
      </c>
    </row>
    <row r="778" spans="1:8" s="37" customFormat="1" ht="12.75">
      <c r="A778" s="476"/>
      <c r="B778" s="476"/>
      <c r="C778" s="476"/>
      <c r="D778" s="477" t="s">
        <v>161</v>
      </c>
      <c r="E778" s="561">
        <f aca="true" t="shared" si="84" ref="E778:G780">E784</f>
        <v>3687691</v>
      </c>
      <c r="F778" s="561">
        <f t="shared" si="84"/>
        <v>4071627</v>
      </c>
      <c r="G778" s="562">
        <f t="shared" si="84"/>
        <v>2320131.72</v>
      </c>
      <c r="H778" s="417">
        <f t="shared" si="83"/>
        <v>56.98291420112894</v>
      </c>
    </row>
    <row r="779" spans="1:8" s="37" customFormat="1" ht="12.75">
      <c r="A779" s="476"/>
      <c r="B779" s="476"/>
      <c r="C779" s="476"/>
      <c r="D779" s="477" t="s">
        <v>162</v>
      </c>
      <c r="E779" s="561">
        <f t="shared" si="84"/>
        <v>245809</v>
      </c>
      <c r="F779" s="561">
        <f t="shared" si="84"/>
        <v>260330</v>
      </c>
      <c r="G779" s="562">
        <f t="shared" si="84"/>
        <v>149008.57</v>
      </c>
      <c r="H779" s="417">
        <f t="shared" si="83"/>
        <v>57.238339799485274</v>
      </c>
    </row>
    <row r="780" spans="1:8" s="37" customFormat="1" ht="12.75">
      <c r="A780" s="476"/>
      <c r="B780" s="476"/>
      <c r="C780" s="476"/>
      <c r="D780" s="477" t="s">
        <v>163</v>
      </c>
      <c r="E780" s="561">
        <f t="shared" si="84"/>
        <v>180500</v>
      </c>
      <c r="F780" s="561">
        <f t="shared" si="84"/>
        <v>163500</v>
      </c>
      <c r="G780" s="620">
        <f t="shared" si="84"/>
        <v>101106.26</v>
      </c>
      <c r="H780" s="417">
        <f t="shared" si="83"/>
        <v>61.83869113149847</v>
      </c>
    </row>
    <row r="781" spans="1:8" s="40" customFormat="1" ht="13.5">
      <c r="A781" s="567"/>
      <c r="B781" s="553">
        <v>75411</v>
      </c>
      <c r="C781" s="536"/>
      <c r="D781" s="499" t="s">
        <v>83</v>
      </c>
      <c r="E781" s="500">
        <f>SUM(E784:E786)</f>
        <v>4114000</v>
      </c>
      <c r="F781" s="500">
        <f>F782</f>
        <v>4495457</v>
      </c>
      <c r="G781" s="637">
        <f>G782</f>
        <v>2570246.55</v>
      </c>
      <c r="H781" s="180">
        <f t="shared" si="83"/>
        <v>57.17431064294464</v>
      </c>
    </row>
    <row r="782" spans="1:8" s="42" customFormat="1" ht="12.75">
      <c r="A782" s="517"/>
      <c r="B782" s="545"/>
      <c r="C782" s="518"/>
      <c r="D782" s="519" t="s">
        <v>64</v>
      </c>
      <c r="E782" s="520">
        <f>E783</f>
        <v>4114000</v>
      </c>
      <c r="F782" s="520">
        <f>F783</f>
        <v>4495457</v>
      </c>
      <c r="G782" s="612">
        <f>G783</f>
        <v>2570246.55</v>
      </c>
      <c r="H782" s="630">
        <f t="shared" si="83"/>
        <v>57.17431064294464</v>
      </c>
    </row>
    <row r="783" spans="1:8" s="42" customFormat="1" ht="12.75">
      <c r="A783" s="517"/>
      <c r="B783" s="545"/>
      <c r="C783" s="518"/>
      <c r="D783" s="499" t="s">
        <v>196</v>
      </c>
      <c r="E783" s="500">
        <f>SUM(E784:E786)</f>
        <v>4114000</v>
      </c>
      <c r="F783" s="500">
        <f>SUM(F784:F786)</f>
        <v>4495457</v>
      </c>
      <c r="G783" s="637">
        <f>SUM(G784:G786)</f>
        <v>2570246.55</v>
      </c>
      <c r="H783" s="434">
        <f t="shared" si="83"/>
        <v>57.17431064294464</v>
      </c>
    </row>
    <row r="784" spans="1:8" s="38" customFormat="1" ht="12.75">
      <c r="A784" s="525"/>
      <c r="B784" s="548"/>
      <c r="C784" s="526"/>
      <c r="D784" s="527" t="s">
        <v>161</v>
      </c>
      <c r="E784" s="503">
        <v>3687691</v>
      </c>
      <c r="F784" s="503">
        <v>4071627</v>
      </c>
      <c r="G784" s="638">
        <v>2320131.72</v>
      </c>
      <c r="H784" s="633">
        <f t="shared" si="83"/>
        <v>56.98291420112894</v>
      </c>
    </row>
    <row r="785" spans="1:8" s="38" customFormat="1" ht="12.75">
      <c r="A785" s="525"/>
      <c r="B785" s="548"/>
      <c r="C785" s="526"/>
      <c r="D785" s="527" t="s">
        <v>162</v>
      </c>
      <c r="E785" s="503">
        <v>245809</v>
      </c>
      <c r="F785" s="503">
        <v>260330</v>
      </c>
      <c r="G785" s="638">
        <v>149008.57</v>
      </c>
      <c r="H785" s="633">
        <f t="shared" si="83"/>
        <v>57.238339799485274</v>
      </c>
    </row>
    <row r="786" spans="1:8" s="38" customFormat="1" ht="12.75">
      <c r="A786" s="525"/>
      <c r="B786" s="548"/>
      <c r="C786" s="526"/>
      <c r="D786" s="527" t="s">
        <v>163</v>
      </c>
      <c r="E786" s="503">
        <v>180500</v>
      </c>
      <c r="F786" s="503">
        <v>163500</v>
      </c>
      <c r="G786" s="638">
        <v>101106.26</v>
      </c>
      <c r="H786" s="633">
        <f t="shared" si="83"/>
        <v>61.83869113149847</v>
      </c>
    </row>
    <row r="787" spans="1:8" s="38" customFormat="1" ht="12.75">
      <c r="A787" s="614">
        <v>755</v>
      </c>
      <c r="B787" s="614"/>
      <c r="C787" s="614"/>
      <c r="D787" s="614" t="s">
        <v>270</v>
      </c>
      <c r="E787" s="472">
        <f aca="true" t="shared" si="85" ref="E787:G788">E788</f>
        <v>132000</v>
      </c>
      <c r="F787" s="472">
        <f t="shared" si="85"/>
        <v>132000</v>
      </c>
      <c r="G787" s="640">
        <f t="shared" si="85"/>
        <v>53300.259999999995</v>
      </c>
      <c r="H787" s="474">
        <f t="shared" si="83"/>
        <v>40.37898484848485</v>
      </c>
    </row>
    <row r="788" spans="1:8" s="38" customFormat="1" ht="12.75">
      <c r="A788" s="626"/>
      <c r="B788" s="627">
        <v>75515</v>
      </c>
      <c r="C788" s="627"/>
      <c r="D788" s="641" t="s">
        <v>269</v>
      </c>
      <c r="E788" s="500">
        <f t="shared" si="85"/>
        <v>132000</v>
      </c>
      <c r="F788" s="500">
        <f t="shared" si="85"/>
        <v>132000</v>
      </c>
      <c r="G788" s="642">
        <f t="shared" si="85"/>
        <v>53300.259999999995</v>
      </c>
      <c r="H788" s="547">
        <f t="shared" si="83"/>
        <v>40.37898484848485</v>
      </c>
    </row>
    <row r="789" spans="1:8" s="38" customFormat="1" ht="12.75">
      <c r="A789" s="511"/>
      <c r="B789" s="544"/>
      <c r="C789" s="509"/>
      <c r="D789" s="499" t="s">
        <v>196</v>
      </c>
      <c r="E789" s="500">
        <f>E790+E791</f>
        <v>132000</v>
      </c>
      <c r="F789" s="500">
        <f>F790+F791</f>
        <v>132000</v>
      </c>
      <c r="G789" s="642">
        <f>G790+G791</f>
        <v>53300.259999999995</v>
      </c>
      <c r="H789" s="547">
        <f t="shared" si="83"/>
        <v>40.37898484848485</v>
      </c>
    </row>
    <row r="790" spans="1:8" s="38" customFormat="1" ht="12.75">
      <c r="A790" s="525"/>
      <c r="B790" s="548"/>
      <c r="C790" s="526"/>
      <c r="D790" s="527" t="s">
        <v>162</v>
      </c>
      <c r="E790" s="503">
        <v>71940</v>
      </c>
      <c r="F790" s="503">
        <v>71940</v>
      </c>
      <c r="G790" s="581">
        <f>1980+26295.26</f>
        <v>28275.26</v>
      </c>
      <c r="H790" s="496">
        <f t="shared" si="83"/>
        <v>39.30394773422296</v>
      </c>
    </row>
    <row r="791" spans="1:8" s="38" customFormat="1" ht="12" customHeight="1">
      <c r="A791" s="537"/>
      <c r="B791" s="533"/>
      <c r="C791" s="509"/>
      <c r="D791" s="527" t="s">
        <v>167</v>
      </c>
      <c r="E791" s="503">
        <v>60060</v>
      </c>
      <c r="F791" s="503">
        <v>60060</v>
      </c>
      <c r="G791" s="581">
        <v>25025</v>
      </c>
      <c r="H791" s="633">
        <f t="shared" si="83"/>
        <v>41.66666666666667</v>
      </c>
    </row>
    <row r="792" spans="1:8" s="54" customFormat="1" ht="12.75">
      <c r="A792" s="22"/>
      <c r="B792" s="22"/>
      <c r="C792" s="22"/>
      <c r="D792" s="22"/>
      <c r="E792" s="26"/>
      <c r="F792" s="26"/>
      <c r="G792" s="27"/>
      <c r="H792" s="53"/>
    </row>
    <row r="793" spans="1:8" s="54" customFormat="1" ht="12.75">
      <c r="A793" s="55"/>
      <c r="B793" s="55"/>
      <c r="C793" s="55"/>
      <c r="D793" s="55"/>
      <c r="E793" s="56"/>
      <c r="F793" s="56"/>
      <c r="G793" s="57"/>
      <c r="H793" s="52"/>
    </row>
    <row r="794" spans="1:8" s="54" customFormat="1" ht="12.75">
      <c r="A794" s="55"/>
      <c r="B794" s="55"/>
      <c r="C794" s="55"/>
      <c r="D794" s="881" t="s">
        <v>458</v>
      </c>
      <c r="E794" s="56"/>
      <c r="F794" s="56"/>
      <c r="G794" s="57"/>
      <c r="H794" s="52"/>
    </row>
    <row r="795" spans="1:8" s="38" customFormat="1" ht="12.75">
      <c r="A795" s="457" t="s">
        <v>0</v>
      </c>
      <c r="B795" s="458" t="s">
        <v>1</v>
      </c>
      <c r="C795" s="459" t="s">
        <v>2</v>
      </c>
      <c r="D795" s="460" t="s">
        <v>3</v>
      </c>
      <c r="E795" s="461" t="s">
        <v>122</v>
      </c>
      <c r="F795" s="460" t="s">
        <v>124</v>
      </c>
      <c r="G795" s="457" t="s">
        <v>126</v>
      </c>
      <c r="H795" s="462" t="s">
        <v>50</v>
      </c>
    </row>
    <row r="796" spans="1:8" s="38" customFormat="1" ht="12.75">
      <c r="A796" s="463"/>
      <c r="B796" s="464"/>
      <c r="C796" s="465"/>
      <c r="D796" s="466"/>
      <c r="E796" s="464" t="s">
        <v>123</v>
      </c>
      <c r="F796" s="466" t="s">
        <v>125</v>
      </c>
      <c r="G796" s="463" t="s">
        <v>345</v>
      </c>
      <c r="H796" s="464" t="s">
        <v>139</v>
      </c>
    </row>
    <row r="797" spans="1:8" s="38" customFormat="1" ht="12.75">
      <c r="A797" s="552">
        <v>1</v>
      </c>
      <c r="B797" s="467">
        <v>2</v>
      </c>
      <c r="C797" s="467">
        <v>3</v>
      </c>
      <c r="D797" s="463">
        <v>4</v>
      </c>
      <c r="E797" s="464">
        <v>5</v>
      </c>
      <c r="F797" s="464">
        <v>6</v>
      </c>
      <c r="G797" s="463">
        <v>7</v>
      </c>
      <c r="H797" s="468">
        <v>8</v>
      </c>
    </row>
    <row r="798" spans="1:8" s="38" customFormat="1" ht="12.75">
      <c r="A798" s="507">
        <v>851</v>
      </c>
      <c r="B798" s="506"/>
      <c r="C798" s="470"/>
      <c r="D798" s="692" t="s">
        <v>35</v>
      </c>
      <c r="E798" s="616">
        <f>E799+E800</f>
        <v>1245000</v>
      </c>
      <c r="F798" s="616">
        <f>F799+F800</f>
        <v>1332600</v>
      </c>
      <c r="G798" s="693">
        <f>G799+G800</f>
        <v>635417.4</v>
      </c>
      <c r="H798" s="296">
        <f aca="true" t="shared" si="86" ref="H798:H803">G798/F798*100</f>
        <v>47.682530391715446</v>
      </c>
    </row>
    <row r="799" spans="1:8" s="38" customFormat="1" ht="12.75">
      <c r="A799" s="507"/>
      <c r="B799" s="507"/>
      <c r="C799" s="476"/>
      <c r="D799" s="477" t="s">
        <v>143</v>
      </c>
      <c r="E799" s="694">
        <f>E803+E823</f>
        <v>0</v>
      </c>
      <c r="F799" s="694">
        <f>F803</f>
        <v>69000</v>
      </c>
      <c r="G799" s="562">
        <f>G803</f>
        <v>55474</v>
      </c>
      <c r="H799" s="417">
        <f t="shared" si="86"/>
        <v>80.39710144927537</v>
      </c>
    </row>
    <row r="800" spans="1:8" s="38" customFormat="1" ht="12.75">
      <c r="A800" s="507"/>
      <c r="B800" s="507"/>
      <c r="C800" s="476"/>
      <c r="D800" s="477" t="s">
        <v>383</v>
      </c>
      <c r="E800" s="694">
        <f>E801</f>
        <v>1245000</v>
      </c>
      <c r="F800" s="694">
        <f>F801</f>
        <v>1263600</v>
      </c>
      <c r="G800" s="562">
        <f>G801</f>
        <v>579943.4</v>
      </c>
      <c r="H800" s="417">
        <f t="shared" si="86"/>
        <v>45.896122190566636</v>
      </c>
    </row>
    <row r="801" spans="1:8" s="38" customFormat="1" ht="12.75">
      <c r="A801" s="507"/>
      <c r="B801" s="507"/>
      <c r="C801" s="482"/>
      <c r="D801" s="477" t="s">
        <v>162</v>
      </c>
      <c r="E801" s="694">
        <f>E810</f>
        <v>1245000</v>
      </c>
      <c r="F801" s="694">
        <f>F805+F810+F818</f>
        <v>1263600</v>
      </c>
      <c r="G801" s="562">
        <f>G805+G810+G818</f>
        <v>579943.4</v>
      </c>
      <c r="H801" s="417">
        <f t="shared" si="86"/>
        <v>45.896122190566636</v>
      </c>
    </row>
    <row r="802" spans="1:8" s="38" customFormat="1" ht="12.75">
      <c r="A802" s="622"/>
      <c r="B802" s="623">
        <v>85111</v>
      </c>
      <c r="C802" s="485"/>
      <c r="D802" s="622" t="s">
        <v>148</v>
      </c>
      <c r="E802" s="695">
        <f>E803+E804</f>
        <v>0</v>
      </c>
      <c r="F802" s="695">
        <f>F803+F804</f>
        <v>87200</v>
      </c>
      <c r="G802" s="696">
        <f>G803+G804</f>
        <v>63802.8</v>
      </c>
      <c r="H802" s="180">
        <f t="shared" si="86"/>
        <v>73.16834862385322</v>
      </c>
    </row>
    <row r="803" spans="1:8" s="38" customFormat="1" ht="12.75">
      <c r="A803" s="626"/>
      <c r="B803" s="627"/>
      <c r="C803" s="491"/>
      <c r="D803" s="512" t="s">
        <v>143</v>
      </c>
      <c r="E803" s="697">
        <v>0</v>
      </c>
      <c r="F803" s="697">
        <f>F806</f>
        <v>69000</v>
      </c>
      <c r="G803" s="698">
        <f>G806</f>
        <v>55474</v>
      </c>
      <c r="H803" s="570">
        <f t="shared" si="86"/>
        <v>80.39710144927537</v>
      </c>
    </row>
    <row r="804" spans="1:8" s="38" customFormat="1" ht="12.75">
      <c r="A804" s="626"/>
      <c r="B804" s="627"/>
      <c r="C804" s="491"/>
      <c r="D804" s="499" t="s">
        <v>196</v>
      </c>
      <c r="E804" s="695">
        <f>SUM(E805:E805)</f>
        <v>0</v>
      </c>
      <c r="F804" s="695">
        <f>F805</f>
        <v>18200</v>
      </c>
      <c r="G804" s="696">
        <f>G805</f>
        <v>8328.8</v>
      </c>
      <c r="H804" s="180">
        <f>G804/F804*100</f>
        <v>45.762637362637356</v>
      </c>
    </row>
    <row r="805" spans="1:8" s="38" customFormat="1" ht="12.75">
      <c r="A805" s="626"/>
      <c r="B805" s="627"/>
      <c r="C805" s="493"/>
      <c r="D805" s="527" t="s">
        <v>162</v>
      </c>
      <c r="E805" s="494">
        <v>0</v>
      </c>
      <c r="F805" s="494">
        <v>18200</v>
      </c>
      <c r="G805" s="699">
        <v>8328.8</v>
      </c>
      <c r="H805" s="346">
        <f>G805/F805*100</f>
        <v>45.762637362637356</v>
      </c>
    </row>
    <row r="806" spans="1:8" s="38" customFormat="1" ht="12.75">
      <c r="A806" s="525"/>
      <c r="B806" s="532"/>
      <c r="C806" s="526"/>
      <c r="D806" s="527" t="s">
        <v>141</v>
      </c>
      <c r="E806" s="503">
        <v>0</v>
      </c>
      <c r="F806" s="503">
        <v>69000</v>
      </c>
      <c r="G806" s="421">
        <v>55474</v>
      </c>
      <c r="H806" s="496">
        <f>G806/F806*100</f>
        <v>80.39710144927537</v>
      </c>
    </row>
    <row r="807" spans="1:8" s="38" customFormat="1" ht="12.75">
      <c r="A807" s="497"/>
      <c r="B807" s="553">
        <v>85156</v>
      </c>
      <c r="C807" s="509"/>
      <c r="D807" s="499" t="s">
        <v>73</v>
      </c>
      <c r="E807" s="500"/>
      <c r="F807" s="500"/>
      <c r="G807" s="637"/>
      <c r="H807" s="337"/>
    </row>
    <row r="808" spans="1:8" s="38" customFormat="1" ht="12.75">
      <c r="A808" s="497"/>
      <c r="B808" s="544"/>
      <c r="C808" s="509"/>
      <c r="D808" s="499" t="s">
        <v>74</v>
      </c>
      <c r="E808" s="500">
        <f>E811+E813</f>
        <v>1245000</v>
      </c>
      <c r="F808" s="500">
        <f>F811+F813</f>
        <v>1245000</v>
      </c>
      <c r="G808" s="637">
        <f>G811+G813</f>
        <v>571214.6</v>
      </c>
      <c r="H808" s="180">
        <f>G808/F808*100</f>
        <v>45.88069076305221</v>
      </c>
    </row>
    <row r="809" spans="1:8" s="38" customFormat="1" ht="12.75">
      <c r="A809" s="497"/>
      <c r="B809" s="544"/>
      <c r="C809" s="509"/>
      <c r="D809" s="499" t="s">
        <v>196</v>
      </c>
      <c r="E809" s="500">
        <f>E811+E813</f>
        <v>1245000</v>
      </c>
      <c r="F809" s="500">
        <f>F811+F813</f>
        <v>1245000</v>
      </c>
      <c r="G809" s="642">
        <f>G811+G813</f>
        <v>571214.6</v>
      </c>
      <c r="H809" s="434">
        <f>G809/F809*100</f>
        <v>45.88069076305221</v>
      </c>
    </row>
    <row r="810" spans="1:8" s="38" customFormat="1" ht="12.75">
      <c r="A810" s="497"/>
      <c r="B810" s="544"/>
      <c r="C810" s="509"/>
      <c r="D810" s="527" t="s">
        <v>162</v>
      </c>
      <c r="E810" s="503">
        <f>E814+E812</f>
        <v>1245000</v>
      </c>
      <c r="F810" s="503">
        <f>F814+F812</f>
        <v>1245000</v>
      </c>
      <c r="G810" s="581">
        <f>G814+G812</f>
        <v>571214.6</v>
      </c>
      <c r="H810" s="633">
        <f>G810/F810*100</f>
        <v>45.88069076305221</v>
      </c>
    </row>
    <row r="811" spans="1:8" s="38" customFormat="1" ht="12.75">
      <c r="A811" s="517"/>
      <c r="B811" s="545"/>
      <c r="C811" s="518"/>
      <c r="D811" s="519" t="s">
        <v>36</v>
      </c>
      <c r="E811" s="520">
        <f>E812</f>
        <v>1220000</v>
      </c>
      <c r="F811" s="520">
        <f>F812</f>
        <v>1220000</v>
      </c>
      <c r="G811" s="649">
        <f>G812</f>
        <v>560501</v>
      </c>
      <c r="H811" s="630">
        <f aca="true" t="shared" si="87" ref="H811:H816">G811/F811*100</f>
        <v>45.94270491803279</v>
      </c>
    </row>
    <row r="812" spans="1:8" s="38" customFormat="1" ht="12.75">
      <c r="A812" s="525"/>
      <c r="B812" s="548"/>
      <c r="C812" s="526"/>
      <c r="D812" s="527" t="s">
        <v>162</v>
      </c>
      <c r="E812" s="503">
        <v>1220000</v>
      </c>
      <c r="F812" s="503">
        <v>1220000</v>
      </c>
      <c r="G812" s="638">
        <v>560501</v>
      </c>
      <c r="H812" s="496">
        <f t="shared" si="87"/>
        <v>45.94270491803279</v>
      </c>
    </row>
    <row r="813" spans="1:8" s="38" customFormat="1" ht="12.75">
      <c r="A813" s="517"/>
      <c r="B813" s="545"/>
      <c r="C813" s="518"/>
      <c r="D813" s="519" t="s">
        <v>381</v>
      </c>
      <c r="E813" s="520">
        <f>E814</f>
        <v>25000</v>
      </c>
      <c r="F813" s="520">
        <f>F814</f>
        <v>25000</v>
      </c>
      <c r="G813" s="649">
        <f>G814</f>
        <v>10713.6</v>
      </c>
      <c r="H813" s="630">
        <f t="shared" si="87"/>
        <v>42.854400000000005</v>
      </c>
    </row>
    <row r="814" spans="1:8" s="38" customFormat="1" ht="12.75">
      <c r="A814" s="525"/>
      <c r="B814" s="548"/>
      <c r="C814" s="526"/>
      <c r="D814" s="527" t="s">
        <v>162</v>
      </c>
      <c r="E814" s="503">
        <v>25000</v>
      </c>
      <c r="F814" s="503">
        <v>25000</v>
      </c>
      <c r="G814" s="638">
        <v>10713.6</v>
      </c>
      <c r="H814" s="496">
        <f t="shared" si="87"/>
        <v>42.854400000000005</v>
      </c>
    </row>
    <row r="815" spans="1:8" s="38" customFormat="1" ht="12.75">
      <c r="A815" s="525"/>
      <c r="B815" s="553">
        <v>85195</v>
      </c>
      <c r="C815" s="499"/>
      <c r="D815" s="499" t="s">
        <v>336</v>
      </c>
      <c r="E815" s="500">
        <v>0</v>
      </c>
      <c r="F815" s="500">
        <v>400</v>
      </c>
      <c r="G815" s="337">
        <v>400</v>
      </c>
      <c r="H815" s="180">
        <f t="shared" si="87"/>
        <v>100</v>
      </c>
    </row>
    <row r="816" spans="1:8" s="46" customFormat="1" ht="12.75">
      <c r="A816" s="511"/>
      <c r="B816" s="544"/>
      <c r="C816" s="499"/>
      <c r="D816" s="499" t="s">
        <v>196</v>
      </c>
      <c r="E816" s="500">
        <v>0</v>
      </c>
      <c r="F816" s="500">
        <v>400</v>
      </c>
      <c r="G816" s="337">
        <v>400</v>
      </c>
      <c r="H816" s="180">
        <f t="shared" si="87"/>
        <v>100</v>
      </c>
    </row>
    <row r="817" spans="1:8" s="38" customFormat="1" ht="12.75">
      <c r="A817" s="497"/>
      <c r="B817" s="691"/>
      <c r="C817" s="523"/>
      <c r="D817" s="519" t="s">
        <v>72</v>
      </c>
      <c r="E817" s="520">
        <v>0</v>
      </c>
      <c r="F817" s="520">
        <v>400</v>
      </c>
      <c r="G817" s="612">
        <v>400</v>
      </c>
      <c r="H817" s="665">
        <f aca="true" t="shared" si="88" ref="H817:H822">G817/F817*100</f>
        <v>100</v>
      </c>
    </row>
    <row r="818" spans="1:8" s="38" customFormat="1" ht="12.75">
      <c r="A818" s="497"/>
      <c r="B818" s="544"/>
      <c r="C818" s="499"/>
      <c r="D818" s="527" t="s">
        <v>162</v>
      </c>
      <c r="E818" s="503">
        <v>0</v>
      </c>
      <c r="F818" s="503">
        <v>400</v>
      </c>
      <c r="G818" s="581">
        <v>400</v>
      </c>
      <c r="H818" s="346">
        <f t="shared" si="88"/>
        <v>100</v>
      </c>
    </row>
    <row r="819" spans="1:8" s="38" customFormat="1" ht="12.75">
      <c r="A819" s="506">
        <v>852</v>
      </c>
      <c r="B819" s="506"/>
      <c r="C819" s="470"/>
      <c r="D819" s="471" t="s">
        <v>75</v>
      </c>
      <c r="E819" s="472">
        <v>0</v>
      </c>
      <c r="F819" s="472">
        <f>F820</f>
        <v>5922</v>
      </c>
      <c r="G819" s="640">
        <v>0</v>
      </c>
      <c r="H819" s="296">
        <f t="shared" si="88"/>
        <v>0</v>
      </c>
    </row>
    <row r="820" spans="1:8" s="38" customFormat="1" ht="12.75">
      <c r="A820" s="507"/>
      <c r="B820" s="507"/>
      <c r="C820" s="476"/>
      <c r="D820" s="477" t="s">
        <v>383</v>
      </c>
      <c r="E820" s="694">
        <v>0</v>
      </c>
      <c r="F820" s="694">
        <f>F824</f>
        <v>5922</v>
      </c>
      <c r="G820" s="563">
        <v>0</v>
      </c>
      <c r="H820" s="713">
        <f t="shared" si="88"/>
        <v>0</v>
      </c>
    </row>
    <row r="821" spans="1:8" s="38" customFormat="1" ht="12.75">
      <c r="A821" s="507"/>
      <c r="B821" s="507"/>
      <c r="C821" s="476"/>
      <c r="D821" s="477" t="s">
        <v>161</v>
      </c>
      <c r="E821" s="694">
        <v>0</v>
      </c>
      <c r="F821" s="694">
        <f>F825</f>
        <v>5100</v>
      </c>
      <c r="G821" s="562">
        <v>0</v>
      </c>
      <c r="H821" s="713">
        <f t="shared" si="88"/>
        <v>0</v>
      </c>
    </row>
    <row r="822" spans="1:8" s="38" customFormat="1" ht="12.75">
      <c r="A822" s="714"/>
      <c r="B822" s="714"/>
      <c r="C822" s="482"/>
      <c r="D822" s="477" t="s">
        <v>162</v>
      </c>
      <c r="E822" s="694">
        <v>0</v>
      </c>
      <c r="F822" s="694">
        <f>F826</f>
        <v>822</v>
      </c>
      <c r="G822" s="562">
        <v>0</v>
      </c>
      <c r="H822" s="713">
        <f t="shared" si="88"/>
        <v>0</v>
      </c>
    </row>
    <row r="823" spans="1:8" s="38" customFormat="1" ht="12.75">
      <c r="A823" s="525"/>
      <c r="B823" s="544">
        <v>85205</v>
      </c>
      <c r="C823" s="532"/>
      <c r="D823" s="499" t="s">
        <v>169</v>
      </c>
      <c r="E823" s="500">
        <f>E824</f>
        <v>0</v>
      </c>
      <c r="F823" s="500">
        <f>F824</f>
        <v>5922</v>
      </c>
      <c r="G823" s="637">
        <f>G824</f>
        <v>0</v>
      </c>
      <c r="H823" s="547">
        <f aca="true" t="shared" si="89" ref="H823:H838">G823/F823*100</f>
        <v>0</v>
      </c>
    </row>
    <row r="824" spans="1:8" s="38" customFormat="1" ht="12.75">
      <c r="A824" s="525"/>
      <c r="B824" s="544"/>
      <c r="C824" s="509"/>
      <c r="D824" s="499" t="s">
        <v>196</v>
      </c>
      <c r="E824" s="500">
        <f>E825+E826</f>
        <v>0</v>
      </c>
      <c r="F824" s="500">
        <f>SUM(F825:F826)</f>
        <v>5922</v>
      </c>
      <c r="G824" s="637">
        <f>SUM(G825:G826)</f>
        <v>0</v>
      </c>
      <c r="H824" s="547">
        <f t="shared" si="89"/>
        <v>0</v>
      </c>
    </row>
    <row r="825" spans="1:8" s="38" customFormat="1" ht="12.75">
      <c r="A825" s="525"/>
      <c r="B825" s="544"/>
      <c r="C825" s="509"/>
      <c r="D825" s="527" t="s">
        <v>161</v>
      </c>
      <c r="E825" s="503">
        <v>0</v>
      </c>
      <c r="F825" s="503">
        <v>5100</v>
      </c>
      <c r="G825" s="638">
        <v>0</v>
      </c>
      <c r="H825" s="496">
        <f t="shared" si="89"/>
        <v>0</v>
      </c>
    </row>
    <row r="826" spans="1:8" s="38" customFormat="1" ht="12.75">
      <c r="A826" s="525"/>
      <c r="B826" s="548"/>
      <c r="C826" s="526"/>
      <c r="D826" s="527" t="s">
        <v>162</v>
      </c>
      <c r="E826" s="503">
        <v>0</v>
      </c>
      <c r="F826" s="503">
        <v>822</v>
      </c>
      <c r="G826" s="638">
        <v>0</v>
      </c>
      <c r="H826" s="496">
        <f t="shared" si="89"/>
        <v>0</v>
      </c>
    </row>
    <row r="827" spans="1:8" s="38" customFormat="1" ht="12.75">
      <c r="A827" s="506">
        <v>853</v>
      </c>
      <c r="B827" s="470"/>
      <c r="C827" s="470"/>
      <c r="D827" s="715" t="s">
        <v>43</v>
      </c>
      <c r="E827" s="635">
        <f>E828</f>
        <v>120000</v>
      </c>
      <c r="F827" s="635">
        <f>F828</f>
        <v>262132</v>
      </c>
      <c r="G827" s="636">
        <f>G828</f>
        <v>86972.46</v>
      </c>
      <c r="H827" s="296">
        <f t="shared" si="89"/>
        <v>33.17887934323166</v>
      </c>
    </row>
    <row r="828" spans="1:8" s="38" customFormat="1" ht="12.75">
      <c r="A828" s="507"/>
      <c r="B828" s="476"/>
      <c r="C828" s="476"/>
      <c r="D828" s="477" t="s">
        <v>397</v>
      </c>
      <c r="E828" s="646">
        <f>SUM(E829:E831)</f>
        <v>120000</v>
      </c>
      <c r="F828" s="646">
        <f>SUM(F829:F831)</f>
        <v>262132</v>
      </c>
      <c r="G828" s="647">
        <f>SUM(G829:G831)</f>
        <v>86972.46</v>
      </c>
      <c r="H828" s="417">
        <f t="shared" si="89"/>
        <v>33.17887934323166</v>
      </c>
    </row>
    <row r="829" spans="1:8" s="38" customFormat="1" ht="12.75">
      <c r="A829" s="507"/>
      <c r="B829" s="476"/>
      <c r="C829" s="476"/>
      <c r="D829" s="477" t="s">
        <v>161</v>
      </c>
      <c r="E829" s="646">
        <f aca="true" t="shared" si="90" ref="E829:G830">E834</f>
        <v>103254</v>
      </c>
      <c r="F829" s="646">
        <f t="shared" si="90"/>
        <v>219954</v>
      </c>
      <c r="G829" s="647">
        <f t="shared" si="90"/>
        <v>75104.76</v>
      </c>
      <c r="H829" s="417">
        <f t="shared" si="89"/>
        <v>34.14566682124444</v>
      </c>
    </row>
    <row r="830" spans="1:8" s="38" customFormat="1" ht="12.75">
      <c r="A830" s="507"/>
      <c r="B830" s="476"/>
      <c r="C830" s="476"/>
      <c r="D830" s="477" t="s">
        <v>162</v>
      </c>
      <c r="E830" s="646">
        <f t="shared" si="90"/>
        <v>16496</v>
      </c>
      <c r="F830" s="646">
        <f t="shared" si="90"/>
        <v>35538</v>
      </c>
      <c r="G830" s="647">
        <f t="shared" si="90"/>
        <v>11617.700000000012</v>
      </c>
      <c r="H830" s="417">
        <f t="shared" si="89"/>
        <v>32.69092239293154</v>
      </c>
    </row>
    <row r="831" spans="1:8" s="38" customFormat="1" ht="12.75">
      <c r="A831" s="714"/>
      <c r="B831" s="482"/>
      <c r="C831" s="476"/>
      <c r="D831" s="477" t="s">
        <v>163</v>
      </c>
      <c r="E831" s="646">
        <f>E836+E839</f>
        <v>250</v>
      </c>
      <c r="F831" s="646">
        <f>F836+F839</f>
        <v>6640</v>
      </c>
      <c r="G831" s="647">
        <f>G836+G839</f>
        <v>250</v>
      </c>
      <c r="H831" s="417">
        <f t="shared" si="89"/>
        <v>3.7650602409638556</v>
      </c>
    </row>
    <row r="832" spans="1:8" s="38" customFormat="1" ht="12.75">
      <c r="A832" s="497"/>
      <c r="B832" s="544">
        <v>85321</v>
      </c>
      <c r="C832" s="509"/>
      <c r="D832" s="499" t="s">
        <v>44</v>
      </c>
      <c r="E832" s="500">
        <f>SUM(E834:E836)</f>
        <v>120000</v>
      </c>
      <c r="F832" s="500">
        <f>F833</f>
        <v>255742</v>
      </c>
      <c r="G832" s="501">
        <f>G833</f>
        <v>86972.46</v>
      </c>
      <c r="H832" s="180">
        <f t="shared" si="89"/>
        <v>34.007890764911515</v>
      </c>
    </row>
    <row r="833" spans="1:8" s="38" customFormat="1" ht="12.75">
      <c r="A833" s="497"/>
      <c r="B833" s="544"/>
      <c r="C833" s="509"/>
      <c r="D833" s="499" t="s">
        <v>196</v>
      </c>
      <c r="E833" s="500">
        <f>E834+E835+E836</f>
        <v>120000</v>
      </c>
      <c r="F833" s="500">
        <f>SUM(F834:F836)</f>
        <v>255742</v>
      </c>
      <c r="G833" s="501">
        <f>SUM(G834:G836)</f>
        <v>86972.46</v>
      </c>
      <c r="H833" s="180">
        <f t="shared" si="89"/>
        <v>34.007890764911515</v>
      </c>
    </row>
    <row r="834" spans="1:8" s="38" customFormat="1" ht="12.75">
      <c r="A834" s="525"/>
      <c r="B834" s="548"/>
      <c r="C834" s="526"/>
      <c r="D834" s="527" t="s">
        <v>161</v>
      </c>
      <c r="E834" s="503">
        <v>103254</v>
      </c>
      <c r="F834" s="503">
        <v>219954</v>
      </c>
      <c r="G834" s="504">
        <v>75104.76</v>
      </c>
      <c r="H834" s="496">
        <f t="shared" si="89"/>
        <v>34.14566682124444</v>
      </c>
    </row>
    <row r="835" spans="1:8" s="38" customFormat="1" ht="12.75">
      <c r="A835" s="525"/>
      <c r="B835" s="548"/>
      <c r="C835" s="526"/>
      <c r="D835" s="527" t="s">
        <v>162</v>
      </c>
      <c r="E835" s="503">
        <v>16496</v>
      </c>
      <c r="F835" s="503">
        <f>255742-F834-F836</f>
        <v>35538</v>
      </c>
      <c r="G835" s="504">
        <f>86972.46-G834-G836</f>
        <v>11617.700000000012</v>
      </c>
      <c r="H835" s="496">
        <f t="shared" si="89"/>
        <v>32.69092239293154</v>
      </c>
    </row>
    <row r="836" spans="1:8" s="38" customFormat="1" ht="12.75">
      <c r="A836" s="525"/>
      <c r="B836" s="549"/>
      <c r="C836" s="526"/>
      <c r="D836" s="527" t="s">
        <v>163</v>
      </c>
      <c r="E836" s="503">
        <v>250</v>
      </c>
      <c r="F836" s="503">
        <v>250</v>
      </c>
      <c r="G836" s="504">
        <v>250</v>
      </c>
      <c r="H836" s="496">
        <f t="shared" si="89"/>
        <v>100</v>
      </c>
    </row>
    <row r="837" spans="1:8" s="38" customFormat="1" ht="12.75">
      <c r="A837" s="525"/>
      <c r="B837" s="553">
        <v>85395</v>
      </c>
      <c r="C837" s="509"/>
      <c r="D837" s="499" t="s">
        <v>61</v>
      </c>
      <c r="E837" s="500">
        <f>E838</f>
        <v>0</v>
      </c>
      <c r="F837" s="500">
        <f>F838</f>
        <v>6390</v>
      </c>
      <c r="G837" s="337">
        <f>G838</f>
        <v>0</v>
      </c>
      <c r="H837" s="547">
        <f t="shared" si="89"/>
        <v>0</v>
      </c>
    </row>
    <row r="838" spans="1:8" s="38" customFormat="1" ht="12.75">
      <c r="A838" s="525"/>
      <c r="B838" s="544"/>
      <c r="C838" s="509"/>
      <c r="D838" s="499" t="s">
        <v>196</v>
      </c>
      <c r="E838" s="500">
        <f>SUM(E839:E839)</f>
        <v>0</v>
      </c>
      <c r="F838" s="500">
        <f>F839</f>
        <v>6390</v>
      </c>
      <c r="G838" s="337">
        <f>G839</f>
        <v>0</v>
      </c>
      <c r="H838" s="547">
        <f t="shared" si="89"/>
        <v>0</v>
      </c>
    </row>
    <row r="839" spans="1:8" s="38" customFormat="1" ht="12.75">
      <c r="A839" s="525"/>
      <c r="B839" s="544"/>
      <c r="C839" s="553"/>
      <c r="D839" s="527" t="s">
        <v>163</v>
      </c>
      <c r="E839" s="503">
        <v>0</v>
      </c>
      <c r="F839" s="503">
        <v>6390</v>
      </c>
      <c r="G839" s="421">
        <v>0</v>
      </c>
      <c r="H839" s="496">
        <v>0</v>
      </c>
    </row>
    <row r="840" spans="1:8" s="38" customFormat="1" ht="12.75">
      <c r="A840" s="470">
        <v>855</v>
      </c>
      <c r="B840" s="692"/>
      <c r="C840" s="472"/>
      <c r="D840" s="614" t="s">
        <v>273</v>
      </c>
      <c r="E840" s="472">
        <f>E841</f>
        <v>884000</v>
      </c>
      <c r="F840" s="472">
        <f>F841</f>
        <v>884000</v>
      </c>
      <c r="G840" s="530">
        <f>G841</f>
        <v>436498.59</v>
      </c>
      <c r="H840" s="474">
        <f>G840/F840*100</f>
        <v>49.377668552036205</v>
      </c>
    </row>
    <row r="841" spans="1:8" s="38" customFormat="1" ht="12.75">
      <c r="A841" s="740"/>
      <c r="B841" s="763"/>
      <c r="C841" s="739"/>
      <c r="D841" s="477" t="s">
        <v>196</v>
      </c>
      <c r="E841" s="646">
        <f>SUM(E842:E844)</f>
        <v>884000</v>
      </c>
      <c r="F841" s="646">
        <f>SUM(F842:F844)</f>
        <v>884000</v>
      </c>
      <c r="G841" s="647">
        <f>SUM(G842:G844)</f>
        <v>436498.59</v>
      </c>
      <c r="H841" s="480">
        <f>G841/F841*100</f>
        <v>49.377668552036205</v>
      </c>
    </row>
    <row r="842" spans="1:8" s="38" customFormat="1" ht="12.75">
      <c r="A842" s="740"/>
      <c r="B842" s="763"/>
      <c r="C842" s="739"/>
      <c r="D842" s="477" t="s">
        <v>161</v>
      </c>
      <c r="E842" s="646">
        <f>E848+E854+E869</f>
        <v>7308</v>
      </c>
      <c r="F842" s="646">
        <f>F848+F854+F869</f>
        <v>7308</v>
      </c>
      <c r="G842" s="647">
        <f>G848+G854+G869</f>
        <v>3241.45</v>
      </c>
      <c r="H842" s="480">
        <f>G842/F842*100</f>
        <v>44.35481663929939</v>
      </c>
    </row>
    <row r="843" spans="1:8" s="38" customFormat="1" ht="12.75">
      <c r="A843" s="740"/>
      <c r="B843" s="763"/>
      <c r="C843" s="739"/>
      <c r="D843" s="477" t="s">
        <v>162</v>
      </c>
      <c r="E843" s="646">
        <f>E855+E849+E870</f>
        <v>692</v>
      </c>
      <c r="F843" s="646">
        <f>F855+F849+F870</f>
        <v>692</v>
      </c>
      <c r="G843" s="647">
        <f>G855+G849+G870</f>
        <v>0</v>
      </c>
      <c r="H843" s="480">
        <f>G843/F843*100</f>
        <v>0</v>
      </c>
    </row>
    <row r="844" spans="1:8" s="38" customFormat="1" ht="12.75">
      <c r="A844" s="759"/>
      <c r="B844" s="763"/>
      <c r="C844" s="739"/>
      <c r="D844" s="477" t="s">
        <v>163</v>
      </c>
      <c r="E844" s="646">
        <f>E850+E856+E871</f>
        <v>876000</v>
      </c>
      <c r="F844" s="646">
        <f>F850+F856+F871</f>
        <v>876000</v>
      </c>
      <c r="G844" s="647">
        <f>G850+G856+G871</f>
        <v>433257.14</v>
      </c>
      <c r="H844" s="480">
        <f>G844/F844*100</f>
        <v>49.458577625570776</v>
      </c>
    </row>
    <row r="845" spans="1:8" s="38" customFormat="1" ht="12.75">
      <c r="A845" s="742"/>
      <c r="B845" s="553">
        <v>85504</v>
      </c>
      <c r="C845" s="729"/>
      <c r="D845" s="499" t="s">
        <v>341</v>
      </c>
      <c r="E845" s="487">
        <f aca="true" t="shared" si="91" ref="E845:G846">E846</f>
        <v>43000</v>
      </c>
      <c r="F845" s="487">
        <f t="shared" si="91"/>
        <v>43000</v>
      </c>
      <c r="G845" s="488">
        <f t="shared" si="91"/>
        <v>0</v>
      </c>
      <c r="H845" s="489">
        <v>0</v>
      </c>
    </row>
    <row r="846" spans="1:8" s="38" customFormat="1" ht="12.75">
      <c r="A846" s="742"/>
      <c r="B846" s="544"/>
      <c r="C846" s="726"/>
      <c r="D846" s="499" t="s">
        <v>196</v>
      </c>
      <c r="E846" s="702">
        <f t="shared" si="91"/>
        <v>43000</v>
      </c>
      <c r="F846" s="702">
        <f t="shared" si="91"/>
        <v>43000</v>
      </c>
      <c r="G846" s="625">
        <f t="shared" si="91"/>
        <v>0</v>
      </c>
      <c r="H846" s="489">
        <v>0</v>
      </c>
    </row>
    <row r="847" spans="1:8" s="38" customFormat="1" ht="12.75">
      <c r="A847" s="742"/>
      <c r="B847" s="544"/>
      <c r="C847" s="726"/>
      <c r="D847" s="519" t="s">
        <v>283</v>
      </c>
      <c r="E847" s="743">
        <f>E848+E849+E850</f>
        <v>43000</v>
      </c>
      <c r="F847" s="743">
        <f>F848+F849+F850</f>
        <v>43000</v>
      </c>
      <c r="G847" s="632">
        <f>SUM(G848:G850)</f>
        <v>0</v>
      </c>
      <c r="H847" s="505">
        <v>0</v>
      </c>
    </row>
    <row r="848" spans="1:8" s="38" customFormat="1" ht="12.75">
      <c r="A848" s="742"/>
      <c r="B848" s="544"/>
      <c r="C848" s="726"/>
      <c r="D848" s="527" t="s">
        <v>161</v>
      </c>
      <c r="E848" s="743">
        <v>720</v>
      </c>
      <c r="F848" s="743">
        <v>720</v>
      </c>
      <c r="G848" s="632">
        <v>0</v>
      </c>
      <c r="H848" s="505">
        <v>0</v>
      </c>
    </row>
    <row r="849" spans="1:8" s="38" customFormat="1" ht="12.75">
      <c r="A849" s="742"/>
      <c r="B849" s="544"/>
      <c r="C849" s="726"/>
      <c r="D849" s="527" t="s">
        <v>162</v>
      </c>
      <c r="E849" s="743">
        <v>280</v>
      </c>
      <c r="F849" s="743">
        <v>280</v>
      </c>
      <c r="G849" s="632">
        <v>0</v>
      </c>
      <c r="H849" s="505">
        <v>0</v>
      </c>
    </row>
    <row r="850" spans="1:8" s="38" customFormat="1" ht="12.75">
      <c r="A850" s="742"/>
      <c r="B850" s="532"/>
      <c r="C850" s="726"/>
      <c r="D850" s="527" t="s">
        <v>163</v>
      </c>
      <c r="E850" s="743">
        <v>42000</v>
      </c>
      <c r="F850" s="743">
        <v>42000</v>
      </c>
      <c r="G850" s="632">
        <v>0</v>
      </c>
      <c r="H850" s="505">
        <v>0</v>
      </c>
    </row>
    <row r="851" spans="1:8" s="38" customFormat="1" ht="12.75">
      <c r="A851" s="525"/>
      <c r="B851" s="553">
        <v>85508</v>
      </c>
      <c r="C851" s="729"/>
      <c r="D851" s="499" t="s">
        <v>248</v>
      </c>
      <c r="E851" s="500">
        <f aca="true" t="shared" si="92" ref="E851:G852">E852</f>
        <v>648000</v>
      </c>
      <c r="F851" s="500">
        <f t="shared" si="92"/>
        <v>648000</v>
      </c>
      <c r="G851" s="501">
        <f t="shared" si="92"/>
        <v>329459.87</v>
      </c>
      <c r="H851" s="547">
        <f aca="true" t="shared" si="93" ref="H851:H856">G851/F851*100</f>
        <v>50.842572530864196</v>
      </c>
    </row>
    <row r="852" spans="1:8" s="38" customFormat="1" ht="12.75">
      <c r="A852" s="525"/>
      <c r="B852" s="544"/>
      <c r="C852" s="726"/>
      <c r="D852" s="499" t="s">
        <v>196</v>
      </c>
      <c r="E852" s="534">
        <f t="shared" si="92"/>
        <v>648000</v>
      </c>
      <c r="F852" s="534">
        <f t="shared" si="92"/>
        <v>648000</v>
      </c>
      <c r="G852" s="535">
        <f t="shared" si="92"/>
        <v>329459.87</v>
      </c>
      <c r="H852" s="658">
        <f t="shared" si="93"/>
        <v>50.842572530864196</v>
      </c>
    </row>
    <row r="853" spans="1:8" s="38" customFormat="1" ht="12.75">
      <c r="A853" s="525"/>
      <c r="B853" s="548"/>
      <c r="C853" s="727"/>
      <c r="D853" s="519" t="s">
        <v>283</v>
      </c>
      <c r="E853" s="520">
        <f>SUM(E854:E856)</f>
        <v>648000</v>
      </c>
      <c r="F853" s="520">
        <f>SUM(F854:F856)</f>
        <v>648000</v>
      </c>
      <c r="G853" s="612">
        <f>SUM(G854:G856)</f>
        <v>329459.87</v>
      </c>
      <c r="H853" s="659">
        <f t="shared" si="93"/>
        <v>50.842572530864196</v>
      </c>
    </row>
    <row r="854" spans="1:8" s="38" customFormat="1" ht="12.75">
      <c r="A854" s="525"/>
      <c r="B854" s="548"/>
      <c r="C854" s="727"/>
      <c r="D854" s="527" t="s">
        <v>161</v>
      </c>
      <c r="E854" s="503">
        <v>5628</v>
      </c>
      <c r="F854" s="503">
        <f>4300+332+896+100</f>
        <v>5628</v>
      </c>
      <c r="G854" s="504">
        <f>36.27+473.68+331.5+2400</f>
        <v>3241.45</v>
      </c>
      <c r="H854" s="660">
        <f t="shared" si="93"/>
        <v>57.59506041222458</v>
      </c>
    </row>
    <row r="855" spans="1:8" s="38" customFormat="1" ht="12.75">
      <c r="A855" s="525"/>
      <c r="B855" s="548"/>
      <c r="C855" s="727"/>
      <c r="D855" s="527" t="s">
        <v>162</v>
      </c>
      <c r="E855" s="503">
        <v>372</v>
      </c>
      <c r="F855" s="503">
        <v>372</v>
      </c>
      <c r="G855" s="504">
        <v>0</v>
      </c>
      <c r="H855" s="660">
        <f t="shared" si="93"/>
        <v>0</v>
      </c>
    </row>
    <row r="856" spans="1:8" s="38" customFormat="1" ht="12.75">
      <c r="A856" s="529"/>
      <c r="B856" s="549"/>
      <c r="C856" s="727"/>
      <c r="D856" s="527" t="s">
        <v>163</v>
      </c>
      <c r="E856" s="503">
        <v>642000</v>
      </c>
      <c r="F856" s="503">
        <v>642000</v>
      </c>
      <c r="G856" s="504">
        <v>326218.42</v>
      </c>
      <c r="H856" s="660">
        <f t="shared" si="93"/>
        <v>50.812838006230535</v>
      </c>
    </row>
    <row r="860" ht="12.75">
      <c r="D860" s="881" t="s">
        <v>459</v>
      </c>
    </row>
    <row r="862" spans="1:8" s="38" customFormat="1" ht="12.75">
      <c r="A862" s="457" t="s">
        <v>0</v>
      </c>
      <c r="B862" s="458" t="s">
        <v>1</v>
      </c>
      <c r="C862" s="459" t="s">
        <v>2</v>
      </c>
      <c r="D862" s="460" t="s">
        <v>3</v>
      </c>
      <c r="E862" s="461" t="s">
        <v>122</v>
      </c>
      <c r="F862" s="460" t="s">
        <v>124</v>
      </c>
      <c r="G862" s="457" t="s">
        <v>126</v>
      </c>
      <c r="H862" s="462" t="s">
        <v>50</v>
      </c>
    </row>
    <row r="863" spans="1:8" s="38" customFormat="1" ht="12.75">
      <c r="A863" s="463"/>
      <c r="B863" s="464"/>
      <c r="C863" s="465"/>
      <c r="D863" s="466"/>
      <c r="E863" s="464" t="s">
        <v>123</v>
      </c>
      <c r="F863" s="466" t="s">
        <v>125</v>
      </c>
      <c r="G863" s="463" t="s">
        <v>345</v>
      </c>
      <c r="H863" s="464" t="s">
        <v>139</v>
      </c>
    </row>
    <row r="864" spans="1:8" s="38" customFormat="1" ht="12.75">
      <c r="A864" s="467">
        <v>1</v>
      </c>
      <c r="B864" s="467">
        <v>2</v>
      </c>
      <c r="C864" s="467">
        <v>3</v>
      </c>
      <c r="D864" s="463">
        <v>4</v>
      </c>
      <c r="E864" s="464">
        <v>5</v>
      </c>
      <c r="F864" s="464">
        <v>6</v>
      </c>
      <c r="G864" s="463">
        <v>7</v>
      </c>
      <c r="H864" s="468">
        <v>8</v>
      </c>
    </row>
    <row r="865" spans="1:8" s="38" customFormat="1" ht="12.75">
      <c r="A865" s="525"/>
      <c r="B865" s="553">
        <v>85510</v>
      </c>
      <c r="C865" s="729"/>
      <c r="D865" s="499" t="s">
        <v>295</v>
      </c>
      <c r="E865" s="500">
        <f aca="true" t="shared" si="94" ref="E865:G867">E866</f>
        <v>193000</v>
      </c>
      <c r="F865" s="500">
        <f t="shared" si="94"/>
        <v>193000</v>
      </c>
      <c r="G865" s="501">
        <f t="shared" si="94"/>
        <v>107038.72</v>
      </c>
      <c r="H865" s="547">
        <f>G865/F865*100</f>
        <v>55.46047668393782</v>
      </c>
    </row>
    <row r="866" spans="1:8" s="38" customFormat="1" ht="12.75">
      <c r="A866" s="525"/>
      <c r="B866" s="544"/>
      <c r="C866" s="729"/>
      <c r="D866" s="499" t="s">
        <v>196</v>
      </c>
      <c r="E866" s="500">
        <f t="shared" si="94"/>
        <v>193000</v>
      </c>
      <c r="F866" s="500">
        <f t="shared" si="94"/>
        <v>193000</v>
      </c>
      <c r="G866" s="501">
        <f t="shared" si="94"/>
        <v>107038.72</v>
      </c>
      <c r="H866" s="547">
        <f>G866/F866*100</f>
        <v>55.46047668393782</v>
      </c>
    </row>
    <row r="867" spans="1:8" s="38" customFormat="1" ht="12.75">
      <c r="A867" s="525"/>
      <c r="B867" s="544"/>
      <c r="C867" s="534"/>
      <c r="D867" s="519" t="s">
        <v>283</v>
      </c>
      <c r="E867" s="520">
        <f t="shared" si="94"/>
        <v>193000</v>
      </c>
      <c r="F867" s="520">
        <f t="shared" si="94"/>
        <v>193000</v>
      </c>
      <c r="G867" s="521">
        <f t="shared" si="94"/>
        <v>107038.72</v>
      </c>
      <c r="H867" s="546">
        <f>G867/F867*100</f>
        <v>55.46047668393782</v>
      </c>
    </row>
    <row r="868" spans="1:8" s="38" customFormat="1" ht="12.75">
      <c r="A868" s="525"/>
      <c r="B868" s="544"/>
      <c r="C868" s="500"/>
      <c r="D868" s="499" t="s">
        <v>196</v>
      </c>
      <c r="E868" s="500">
        <f>SUM(E869:E871)</f>
        <v>193000</v>
      </c>
      <c r="F868" s="500">
        <f>SUM(F869:F871)</f>
        <v>193000</v>
      </c>
      <c r="G868" s="501">
        <f>SUM(G869:G871)</f>
        <v>107038.72</v>
      </c>
      <c r="H868" s="547">
        <f>G868/F868*100</f>
        <v>55.46047668393782</v>
      </c>
    </row>
    <row r="869" spans="1:8" s="38" customFormat="1" ht="12.75">
      <c r="A869" s="525"/>
      <c r="B869" s="544"/>
      <c r="C869" s="500"/>
      <c r="D869" s="527" t="s">
        <v>161</v>
      </c>
      <c r="E869" s="503">
        <v>960</v>
      </c>
      <c r="F869" s="503">
        <f>800+140+20</f>
        <v>960</v>
      </c>
      <c r="G869" s="504">
        <v>0</v>
      </c>
      <c r="H869" s="496">
        <v>0</v>
      </c>
    </row>
    <row r="870" spans="1:8" s="38" customFormat="1" ht="12.75">
      <c r="A870" s="525"/>
      <c r="B870" s="544"/>
      <c r="C870" s="500"/>
      <c r="D870" s="527" t="s">
        <v>162</v>
      </c>
      <c r="E870" s="503">
        <v>40</v>
      </c>
      <c r="F870" s="503">
        <v>40</v>
      </c>
      <c r="G870" s="504">
        <v>0</v>
      </c>
      <c r="H870" s="496">
        <f aca="true" t="shared" si="95" ref="H870:H878">G870/F870*100</f>
        <v>0</v>
      </c>
    </row>
    <row r="871" spans="1:8" s="38" customFormat="1" ht="12.75">
      <c r="A871" s="525"/>
      <c r="B871" s="544"/>
      <c r="C871" s="500"/>
      <c r="D871" s="527" t="s">
        <v>163</v>
      </c>
      <c r="E871" s="503">
        <v>192000</v>
      </c>
      <c r="F871" s="503">
        <v>192000</v>
      </c>
      <c r="G871" s="504">
        <v>107038.72</v>
      </c>
      <c r="H871" s="496">
        <f t="shared" si="95"/>
        <v>55.749333333333325</v>
      </c>
    </row>
    <row r="872" spans="1:8" s="38" customFormat="1" ht="12.75">
      <c r="A872" s="506"/>
      <c r="B872" s="470"/>
      <c r="C872" s="471"/>
      <c r="D872" s="614" t="s">
        <v>399</v>
      </c>
      <c r="E872" s="472">
        <f>E840+E827+E819+E798+E787+E776+E768+E757+E744+E736</f>
        <v>7257726</v>
      </c>
      <c r="F872" s="472">
        <f>F840+F827+F819+F798+F787+F776+F768+F757+F744+F736</f>
        <v>7955338</v>
      </c>
      <c r="G872" s="530">
        <f>G840+G827+G819+G798+G787+G776+G768+G757+G744+G736</f>
        <v>4108724.8699999996</v>
      </c>
      <c r="H872" s="474">
        <f t="shared" si="95"/>
        <v>51.6473953715103</v>
      </c>
    </row>
    <row r="873" spans="1:8" s="38" customFormat="1" ht="12.75">
      <c r="A873" s="756"/>
      <c r="B873" s="740"/>
      <c r="C873" s="757"/>
      <c r="D873" s="477" t="s">
        <v>143</v>
      </c>
      <c r="E873" s="478">
        <f>E799</f>
        <v>0</v>
      </c>
      <c r="F873" s="478">
        <f>F799</f>
        <v>69000</v>
      </c>
      <c r="G873" s="531">
        <f>G799</f>
        <v>55474</v>
      </c>
      <c r="H873" s="417">
        <f t="shared" si="95"/>
        <v>80.39710144927537</v>
      </c>
    </row>
    <row r="874" spans="1:8" s="38" customFormat="1" ht="12.75">
      <c r="A874" s="756"/>
      <c r="B874" s="740"/>
      <c r="C874" s="757"/>
      <c r="D874" s="471" t="s">
        <v>211</v>
      </c>
      <c r="E874" s="472">
        <f>E841+E828+E820+E800+E777+E769+E758+E745+E737+E789</f>
        <v>7257726</v>
      </c>
      <c r="F874" s="472">
        <f>F841+F828+F820+F800+F777+F769+F758+F745+F737+F789</f>
        <v>7886338</v>
      </c>
      <c r="G874" s="530">
        <f>G841+G828+G820+G800+G777+G769+G758+G745+G737+G789</f>
        <v>4053250.8699999996</v>
      </c>
      <c r="H874" s="296">
        <f t="shared" si="95"/>
        <v>51.39585533868824</v>
      </c>
    </row>
    <row r="875" spans="1:8" s="38" customFormat="1" ht="12.75">
      <c r="A875" s="756"/>
      <c r="B875" s="740"/>
      <c r="C875" s="757"/>
      <c r="D875" s="471" t="s">
        <v>161</v>
      </c>
      <c r="E875" s="472">
        <f>E842+E829+E821+E778+E759+E746+E738</f>
        <v>4338919</v>
      </c>
      <c r="F875" s="472">
        <f>F842+F829+F821+F778+F759+F746+F738</f>
        <v>4894600</v>
      </c>
      <c r="G875" s="530">
        <f>G842+G829+G821+G778+G759+G746+G738</f>
        <v>2690590.8400000003</v>
      </c>
      <c r="H875" s="296">
        <f t="shared" si="95"/>
        <v>54.97059698443183</v>
      </c>
    </row>
    <row r="876" spans="1:8" s="38" customFormat="1" ht="12.75">
      <c r="A876" s="756"/>
      <c r="B876" s="740"/>
      <c r="C876" s="757"/>
      <c r="D876" s="471" t="s">
        <v>162</v>
      </c>
      <c r="E876" s="472">
        <f>E843+E830+E822+E801+E790+E779+E770+E760+E747+E739</f>
        <v>1801997</v>
      </c>
      <c r="F876" s="472">
        <f>F843+F830+F822+F801+F790+F779+F770+F760+F747+F739</f>
        <v>1885538</v>
      </c>
      <c r="G876" s="530">
        <f>G843+G830+G822+G801+G790+G779+G770+G760+G747+G739</f>
        <v>803021.6300000002</v>
      </c>
      <c r="H876" s="296">
        <f t="shared" si="95"/>
        <v>42.588461754682235</v>
      </c>
    </row>
    <row r="877" spans="1:8" s="38" customFormat="1" ht="12.75">
      <c r="A877" s="756"/>
      <c r="B877" s="740"/>
      <c r="C877" s="757"/>
      <c r="D877" s="471" t="s">
        <v>163</v>
      </c>
      <c r="E877" s="472">
        <f>E844+E831+E780</f>
        <v>1056750</v>
      </c>
      <c r="F877" s="472">
        <f>F844+F831+F780</f>
        <v>1046140</v>
      </c>
      <c r="G877" s="530">
        <f>G844+G831+G780</f>
        <v>534613.4</v>
      </c>
      <c r="H877" s="296">
        <f>G877/F877*100</f>
        <v>51.103427839486116</v>
      </c>
    </row>
    <row r="878" spans="1:8" s="38" customFormat="1" ht="12.75">
      <c r="A878" s="758"/>
      <c r="B878" s="759"/>
      <c r="C878" s="757"/>
      <c r="D878" s="471" t="s">
        <v>400</v>
      </c>
      <c r="E878" s="472">
        <f>E791</f>
        <v>60060</v>
      </c>
      <c r="F878" s="472">
        <f>F791</f>
        <v>60060</v>
      </c>
      <c r="G878" s="530">
        <f>G791</f>
        <v>25025</v>
      </c>
      <c r="H878" s="296">
        <f t="shared" si="95"/>
        <v>41.66666666666667</v>
      </c>
    </row>
    <row r="879" spans="1:8" s="38" customFormat="1" ht="12.75">
      <c r="A879" s="14"/>
      <c r="B879" s="641"/>
      <c r="C879" s="764"/>
      <c r="D879" s="14"/>
      <c r="E879" s="550"/>
      <c r="F879" s="550"/>
      <c r="G879" s="15"/>
      <c r="H879" s="551"/>
    </row>
    <row r="880" spans="1:8" s="38" customFormat="1" ht="12.75">
      <c r="A880" s="14"/>
      <c r="B880" s="641"/>
      <c r="C880" s="764"/>
      <c r="D880" s="14"/>
      <c r="E880" s="550"/>
      <c r="F880" s="550"/>
      <c r="G880" s="15"/>
      <c r="H880" s="551"/>
    </row>
    <row r="881" spans="1:8" s="38" customFormat="1" ht="12.75">
      <c r="A881" s="14"/>
      <c r="B881" s="641"/>
      <c r="C881" s="764"/>
      <c r="D881" s="14"/>
      <c r="E881" s="550"/>
      <c r="F881" s="550"/>
      <c r="G881" s="15"/>
      <c r="H881" s="551"/>
    </row>
    <row r="882" spans="1:8" s="38" customFormat="1" ht="12.75">
      <c r="A882" s="14"/>
      <c r="B882" s="641"/>
      <c r="C882" s="764"/>
      <c r="D882" s="14"/>
      <c r="E882" s="550"/>
      <c r="F882" s="550"/>
      <c r="G882" s="15"/>
      <c r="H882" s="551"/>
    </row>
    <row r="883" spans="1:8" s="38" customFormat="1" ht="12.75">
      <c r="A883" s="14"/>
      <c r="B883" s="641"/>
      <c r="C883" s="764"/>
      <c r="D883" s="14"/>
      <c r="E883" s="550"/>
      <c r="F883" s="550"/>
      <c r="G883" s="15"/>
      <c r="H883" s="551"/>
    </row>
    <row r="884" spans="1:8" s="38" customFormat="1" ht="12.75">
      <c r="A884" s="14"/>
      <c r="B884" s="641"/>
      <c r="C884" s="764"/>
      <c r="D884" s="14"/>
      <c r="E884" s="550"/>
      <c r="F884" s="550"/>
      <c r="G884" s="15"/>
      <c r="H884" s="551"/>
    </row>
    <row r="885" spans="1:8" s="38" customFormat="1" ht="12.75">
      <c r="A885" s="14"/>
      <c r="B885" s="641"/>
      <c r="C885" s="764"/>
      <c r="D885" s="14"/>
      <c r="E885" s="550"/>
      <c r="F885" s="550"/>
      <c r="G885" s="15"/>
      <c r="H885" s="551"/>
    </row>
    <row r="886" spans="1:8" s="38" customFormat="1" ht="12.75">
      <c r="A886" s="14"/>
      <c r="B886" s="641"/>
      <c r="C886" s="764"/>
      <c r="D886" s="14"/>
      <c r="E886" s="550"/>
      <c r="F886" s="550"/>
      <c r="G886" s="15"/>
      <c r="H886" s="551"/>
    </row>
    <row r="887" spans="1:8" s="38" customFormat="1" ht="12.75">
      <c r="A887" s="14"/>
      <c r="B887" s="641"/>
      <c r="C887" s="764"/>
      <c r="D887" s="14"/>
      <c r="E887" s="550"/>
      <c r="F887" s="550"/>
      <c r="G887" s="15"/>
      <c r="H887" s="551"/>
    </row>
    <row r="888" spans="1:8" s="38" customFormat="1" ht="12.75">
      <c r="A888" s="14"/>
      <c r="B888" s="641"/>
      <c r="C888" s="764"/>
      <c r="D888" s="14"/>
      <c r="E888" s="550"/>
      <c r="F888" s="550"/>
      <c r="G888" s="15"/>
      <c r="H888" s="551"/>
    </row>
    <row r="889" spans="1:8" s="38" customFormat="1" ht="12.75">
      <c r="A889" s="14"/>
      <c r="B889" s="641"/>
      <c r="C889" s="764"/>
      <c r="D889" s="14"/>
      <c r="E889" s="550"/>
      <c r="F889" s="550"/>
      <c r="G889" s="15"/>
      <c r="H889" s="551"/>
    </row>
    <row r="890" spans="1:8" s="38" customFormat="1" ht="12.75">
      <c r="A890" s="14"/>
      <c r="B890" s="641"/>
      <c r="C890" s="764"/>
      <c r="D890" s="14"/>
      <c r="E890" s="550"/>
      <c r="F890" s="550"/>
      <c r="G890" s="15"/>
      <c r="H890" s="551"/>
    </row>
    <row r="891" spans="1:8" s="38" customFormat="1" ht="12.75">
      <c r="A891" s="14"/>
      <c r="B891" s="641"/>
      <c r="C891" s="764"/>
      <c r="D891" s="14"/>
      <c r="E891" s="550"/>
      <c r="F891" s="550"/>
      <c r="G891" s="15"/>
      <c r="H891" s="551"/>
    </row>
    <row r="892" spans="1:8" s="38" customFormat="1" ht="12.75">
      <c r="A892" s="14"/>
      <c r="B892" s="641"/>
      <c r="C892" s="764"/>
      <c r="D892" s="14"/>
      <c r="E892" s="550"/>
      <c r="F892" s="550"/>
      <c r="G892" s="15"/>
      <c r="H892" s="551"/>
    </row>
    <row r="893" spans="1:8" s="38" customFormat="1" ht="12.75">
      <c r="A893" s="14"/>
      <c r="B893" s="641"/>
      <c r="C893" s="764"/>
      <c r="D893" s="14"/>
      <c r="E893" s="550"/>
      <c r="F893" s="550"/>
      <c r="G893" s="15"/>
      <c r="H893" s="551"/>
    </row>
    <row r="894" spans="1:8" s="38" customFormat="1" ht="12.75">
      <c r="A894" s="14"/>
      <c r="B894" s="641"/>
      <c r="C894" s="764"/>
      <c r="D894" s="14"/>
      <c r="E894" s="550"/>
      <c r="F894" s="550"/>
      <c r="G894" s="15"/>
      <c r="H894" s="551"/>
    </row>
    <row r="895" spans="1:8" s="38" customFormat="1" ht="12.75">
      <c r="A895" s="14"/>
      <c r="B895" s="641"/>
      <c r="C895" s="764"/>
      <c r="D895" s="14"/>
      <c r="E895" s="550"/>
      <c r="F895" s="550"/>
      <c r="G895" s="15"/>
      <c r="H895" s="551"/>
    </row>
    <row r="896" spans="1:8" s="38" customFormat="1" ht="12.75">
      <c r="A896" s="14"/>
      <c r="B896" s="641"/>
      <c r="C896" s="764"/>
      <c r="D896" s="14"/>
      <c r="E896" s="550"/>
      <c r="F896" s="550"/>
      <c r="G896" s="15"/>
      <c r="H896" s="551"/>
    </row>
    <row r="897" spans="1:8" s="38" customFormat="1" ht="12.75">
      <c r="A897" s="14"/>
      <c r="B897" s="641"/>
      <c r="C897" s="764"/>
      <c r="D897" s="14"/>
      <c r="E897" s="550"/>
      <c r="F897" s="550"/>
      <c r="G897" s="15"/>
      <c r="H897" s="551"/>
    </row>
    <row r="898" spans="1:8" s="38" customFormat="1" ht="12.75">
      <c r="A898" s="14"/>
      <c r="B898" s="641"/>
      <c r="C898" s="764"/>
      <c r="D898" s="14"/>
      <c r="E898" s="550"/>
      <c r="F898" s="550"/>
      <c r="G898" s="15"/>
      <c r="H898" s="551"/>
    </row>
    <row r="899" spans="1:8" s="38" customFormat="1" ht="12.75">
      <c r="A899" s="14"/>
      <c r="B899" s="641"/>
      <c r="C899" s="764"/>
      <c r="D899" s="14"/>
      <c r="E899" s="550"/>
      <c r="F899" s="550"/>
      <c r="G899" s="15"/>
      <c r="H899" s="551"/>
    </row>
    <row r="900" spans="1:8" s="38" customFormat="1" ht="12.75">
      <c r="A900" s="14"/>
      <c r="B900" s="641"/>
      <c r="C900" s="764"/>
      <c r="D900" s="14"/>
      <c r="E900" s="550"/>
      <c r="F900" s="550"/>
      <c r="G900" s="15"/>
      <c r="H900" s="551"/>
    </row>
    <row r="901" spans="1:8" s="38" customFormat="1" ht="12.75">
      <c r="A901" s="14"/>
      <c r="B901" s="641"/>
      <c r="C901" s="764"/>
      <c r="D901" s="14"/>
      <c r="E901" s="550"/>
      <c r="F901" s="550"/>
      <c r="G901" s="15"/>
      <c r="H901" s="551"/>
    </row>
    <row r="902" spans="1:8" s="38" customFormat="1" ht="12.75">
      <c r="A902" s="14"/>
      <c r="B902" s="641"/>
      <c r="C902" s="764"/>
      <c r="D902" s="14"/>
      <c r="E902" s="550"/>
      <c r="F902" s="550"/>
      <c r="G902" s="15"/>
      <c r="H902" s="551"/>
    </row>
    <row r="903" spans="1:8" s="38" customFormat="1" ht="12.75">
      <c r="A903" s="14"/>
      <c r="B903" s="641"/>
      <c r="C903" s="764"/>
      <c r="D903" s="14"/>
      <c r="E903" s="550"/>
      <c r="F903" s="550"/>
      <c r="G903" s="15"/>
      <c r="H903" s="551"/>
    </row>
    <row r="904" spans="1:8" s="38" customFormat="1" ht="12.75">
      <c r="A904" s="14"/>
      <c r="B904" s="641"/>
      <c r="C904" s="764"/>
      <c r="D904" s="14"/>
      <c r="E904" s="550"/>
      <c r="F904" s="550"/>
      <c r="G904" s="15"/>
      <c r="H904" s="551"/>
    </row>
    <row r="905" spans="1:8" s="38" customFormat="1" ht="12.75">
      <c r="A905" s="14"/>
      <c r="B905" s="641"/>
      <c r="C905" s="764"/>
      <c r="D905" s="14"/>
      <c r="E905" s="550"/>
      <c r="F905" s="550"/>
      <c r="G905" s="15"/>
      <c r="H905" s="551"/>
    </row>
    <row r="906" spans="1:8" s="38" customFormat="1" ht="12.75">
      <c r="A906" s="14"/>
      <c r="B906" s="641"/>
      <c r="C906" s="764"/>
      <c r="D906" s="14"/>
      <c r="E906" s="550"/>
      <c r="F906" s="550"/>
      <c r="G906" s="15"/>
      <c r="H906" s="551"/>
    </row>
    <row r="907" spans="1:8" s="38" customFormat="1" ht="12.75">
      <c r="A907" s="14"/>
      <c r="B907" s="641"/>
      <c r="C907" s="764"/>
      <c r="D907" s="14"/>
      <c r="E907" s="550"/>
      <c r="F907" s="550"/>
      <c r="G907" s="15"/>
      <c r="H907" s="551"/>
    </row>
    <row r="908" spans="1:8" s="38" customFormat="1" ht="12.75">
      <c r="A908" s="14"/>
      <c r="B908" s="641"/>
      <c r="C908" s="764"/>
      <c r="D908" s="14"/>
      <c r="E908" s="550"/>
      <c r="F908" s="550"/>
      <c r="G908" s="15"/>
      <c r="H908" s="551"/>
    </row>
    <row r="909" spans="1:8" s="38" customFormat="1" ht="12.75">
      <c r="A909" s="14"/>
      <c r="B909" s="641"/>
      <c r="C909" s="764"/>
      <c r="D909" s="14"/>
      <c r="E909" s="550"/>
      <c r="F909" s="550"/>
      <c r="G909" s="15"/>
      <c r="H909" s="551"/>
    </row>
    <row r="910" spans="1:8" s="38" customFormat="1" ht="12.75">
      <c r="A910" s="14"/>
      <c r="B910" s="641"/>
      <c r="C910" s="764"/>
      <c r="D910" s="14"/>
      <c r="E910" s="550"/>
      <c r="F910" s="550"/>
      <c r="G910" s="15"/>
      <c r="H910" s="551"/>
    </row>
    <row r="911" spans="1:8" s="38" customFormat="1" ht="12.75">
      <c r="A911" s="14"/>
      <c r="B911" s="641"/>
      <c r="C911" s="764"/>
      <c r="D911" s="14"/>
      <c r="E911" s="550"/>
      <c r="F911" s="550"/>
      <c r="G911" s="15"/>
      <c r="H911" s="551"/>
    </row>
    <row r="912" spans="1:8" s="38" customFormat="1" ht="12.75">
      <c r="A912" s="14"/>
      <c r="B912" s="641"/>
      <c r="C912" s="764"/>
      <c r="D912" s="14"/>
      <c r="E912" s="550"/>
      <c r="F912" s="550"/>
      <c r="G912" s="15"/>
      <c r="H912" s="551"/>
    </row>
    <row r="913" spans="1:8" s="38" customFormat="1" ht="12.75">
      <c r="A913" s="14"/>
      <c r="B913" s="641"/>
      <c r="C913" s="764"/>
      <c r="D913" s="14"/>
      <c r="E913" s="550"/>
      <c r="F913" s="550"/>
      <c r="G913" s="15"/>
      <c r="H913" s="551"/>
    </row>
    <row r="914" spans="1:8" s="38" customFormat="1" ht="12.75">
      <c r="A914" s="14"/>
      <c r="B914" s="641"/>
      <c r="C914" s="764"/>
      <c r="D914" s="14"/>
      <c r="E914" s="550"/>
      <c r="F914" s="550"/>
      <c r="G914" s="15"/>
      <c r="H914" s="551"/>
    </row>
    <row r="915" spans="1:8" s="38" customFormat="1" ht="12.75">
      <c r="A915" s="14"/>
      <c r="B915" s="641"/>
      <c r="C915" s="764"/>
      <c r="D915" s="14"/>
      <c r="E915" s="550"/>
      <c r="F915" s="550"/>
      <c r="G915" s="15"/>
      <c r="H915" s="551"/>
    </row>
    <row r="916" spans="1:8" s="38" customFormat="1" ht="12.75">
      <c r="A916" s="14"/>
      <c r="B916" s="641"/>
      <c r="C916" s="764"/>
      <c r="D916" s="14"/>
      <c r="E916" s="550"/>
      <c r="F916" s="550"/>
      <c r="G916" s="15"/>
      <c r="H916" s="551"/>
    </row>
    <row r="917" spans="1:8" s="38" customFormat="1" ht="12.75">
      <c r="A917" s="14"/>
      <c r="B917" s="641"/>
      <c r="C917" s="764"/>
      <c r="D917" s="14"/>
      <c r="E917" s="550"/>
      <c r="F917" s="550"/>
      <c r="G917" s="15"/>
      <c r="H917" s="551"/>
    </row>
    <row r="918" spans="1:8" s="38" customFormat="1" ht="12.75">
      <c r="A918" s="14"/>
      <c r="B918" s="641"/>
      <c r="C918" s="764"/>
      <c r="D918" s="14"/>
      <c r="E918" s="550"/>
      <c r="F918" s="550"/>
      <c r="G918" s="15"/>
      <c r="H918" s="551"/>
    </row>
    <row r="919" spans="1:8" s="38" customFormat="1" ht="12.75">
      <c r="A919" s="14"/>
      <c r="B919" s="641"/>
      <c r="C919" s="764"/>
      <c r="D919" s="14"/>
      <c r="E919" s="550"/>
      <c r="F919" s="550"/>
      <c r="G919" s="15"/>
      <c r="H919" s="551"/>
    </row>
    <row r="920" spans="1:8" s="38" customFormat="1" ht="12.75">
      <c r="A920" s="14"/>
      <c r="B920" s="641"/>
      <c r="C920" s="764"/>
      <c r="D920" s="14"/>
      <c r="E920" s="550"/>
      <c r="F920" s="550"/>
      <c r="G920" s="15"/>
      <c r="H920" s="551"/>
    </row>
    <row r="921" spans="1:8" s="38" customFormat="1" ht="12.75">
      <c r="A921" s="14"/>
      <c r="B921" s="641"/>
      <c r="C921" s="764"/>
      <c r="D921" s="14"/>
      <c r="E921" s="550"/>
      <c r="F921" s="550"/>
      <c r="G921" s="15"/>
      <c r="H921" s="551"/>
    </row>
    <row r="922" spans="1:8" s="38" customFormat="1" ht="12.75">
      <c r="A922" s="14"/>
      <c r="B922" s="641"/>
      <c r="C922" s="764"/>
      <c r="D922" s="14"/>
      <c r="E922" s="550"/>
      <c r="F922" s="550"/>
      <c r="G922" s="15"/>
      <c r="H922" s="551"/>
    </row>
    <row r="923" spans="1:8" s="38" customFormat="1" ht="12.75">
      <c r="A923" s="14"/>
      <c r="B923" s="641"/>
      <c r="C923" s="764"/>
      <c r="D923" s="14"/>
      <c r="E923" s="550"/>
      <c r="F923" s="550"/>
      <c r="G923" s="15"/>
      <c r="H923" s="551"/>
    </row>
    <row r="924" spans="1:8" ht="12.75">
      <c r="A924" s="28"/>
      <c r="B924" s="28"/>
      <c r="C924" s="28"/>
      <c r="D924" s="28"/>
      <c r="E924" s="26"/>
      <c r="F924" s="16"/>
      <c r="G924" s="29"/>
      <c r="H924" s="29"/>
    </row>
    <row r="925" spans="1:8" ht="12.75">
      <c r="A925" s="28"/>
      <c r="B925" s="28"/>
      <c r="C925" s="28"/>
      <c r="D925" s="28"/>
      <c r="E925" s="26"/>
      <c r="F925" s="16"/>
      <c r="G925" s="29"/>
      <c r="H925" s="29"/>
    </row>
    <row r="926" spans="1:8" ht="12.75">
      <c r="A926" s="28"/>
      <c r="B926" s="28"/>
      <c r="C926" s="28"/>
      <c r="D926" s="881" t="s">
        <v>460</v>
      </c>
      <c r="E926" s="26"/>
      <c r="F926" s="16"/>
      <c r="G926" s="29"/>
      <c r="H926" s="29"/>
    </row>
    <row r="927" spans="1:8" s="38" customFormat="1" ht="13.5" customHeight="1">
      <c r="A927" s="11"/>
      <c r="B927" s="11"/>
      <c r="C927" s="11"/>
      <c r="D927" s="24"/>
      <c r="E927" s="11"/>
      <c r="F927" s="11" t="s">
        <v>117</v>
      </c>
      <c r="G927" s="11"/>
      <c r="H927" s="12"/>
    </row>
    <row r="928" spans="1:8" s="38" customFormat="1" ht="13.5" customHeight="1">
      <c r="A928" s="11"/>
      <c r="B928" s="11"/>
      <c r="C928" s="11"/>
      <c r="D928" s="11"/>
      <c r="E928" s="11"/>
      <c r="F928" s="11" t="s">
        <v>102</v>
      </c>
      <c r="G928" s="11"/>
      <c r="H928" s="12"/>
    </row>
    <row r="929" spans="1:8" s="38" customFormat="1" ht="13.5" customHeight="1">
      <c r="A929" s="11"/>
      <c r="B929" s="11"/>
      <c r="C929" s="11"/>
      <c r="D929" s="11"/>
      <c r="E929" s="11"/>
      <c r="F929" s="11" t="s">
        <v>344</v>
      </c>
      <c r="G929" s="11"/>
      <c r="H929" s="12"/>
    </row>
    <row r="930" spans="1:8" s="38" customFormat="1" ht="13.5" customHeight="1">
      <c r="A930" s="11"/>
      <c r="B930" s="11"/>
      <c r="C930" s="643"/>
      <c r="D930" s="456" t="s">
        <v>116</v>
      </c>
      <c r="E930" s="643"/>
      <c r="F930" s="643"/>
      <c r="G930" s="11"/>
      <c r="H930" s="12"/>
    </row>
    <row r="931" spans="1:8" s="38" customFormat="1" ht="13.5" customHeight="1">
      <c r="A931" s="11"/>
      <c r="B931" s="11"/>
      <c r="C931" s="643"/>
      <c r="D931" s="456" t="s">
        <v>401</v>
      </c>
      <c r="E931" s="643"/>
      <c r="F931" s="643"/>
      <c r="G931" s="11"/>
      <c r="H931" s="12"/>
    </row>
    <row r="932" spans="1:8" s="38" customFormat="1" ht="13.5" customHeight="1">
      <c r="A932" s="11"/>
      <c r="B932" s="11"/>
      <c r="C932" s="643"/>
      <c r="D932" s="456" t="s">
        <v>402</v>
      </c>
      <c r="E932" s="643"/>
      <c r="F932" s="643"/>
      <c r="G932" s="11"/>
      <c r="H932" s="12"/>
    </row>
    <row r="933" spans="1:8" s="38" customFormat="1" ht="13.5" customHeight="1">
      <c r="A933" s="11"/>
      <c r="B933" s="11"/>
      <c r="C933" s="643"/>
      <c r="D933" s="11"/>
      <c r="E933" s="11"/>
      <c r="F933" s="11"/>
      <c r="G933" s="11"/>
      <c r="H933" s="12"/>
    </row>
    <row r="934" spans="1:8" s="38" customFormat="1" ht="13.5" customHeight="1">
      <c r="A934" s="457" t="s">
        <v>0</v>
      </c>
      <c r="B934" s="458" t="s">
        <v>1</v>
      </c>
      <c r="C934" s="459" t="s">
        <v>2</v>
      </c>
      <c r="D934" s="460" t="s">
        <v>3</v>
      </c>
      <c r="E934" s="461" t="s">
        <v>122</v>
      </c>
      <c r="F934" s="460" t="s">
        <v>124</v>
      </c>
      <c r="G934" s="457" t="s">
        <v>126</v>
      </c>
      <c r="H934" s="462" t="s">
        <v>50</v>
      </c>
    </row>
    <row r="935" spans="1:8" s="38" customFormat="1" ht="13.5" customHeight="1">
      <c r="A935" s="463"/>
      <c r="B935" s="464"/>
      <c r="C935" s="465"/>
      <c r="D935" s="466"/>
      <c r="E935" s="464" t="s">
        <v>123</v>
      </c>
      <c r="F935" s="466" t="s">
        <v>125</v>
      </c>
      <c r="G935" s="463" t="s">
        <v>345</v>
      </c>
      <c r="H935" s="464" t="s">
        <v>139</v>
      </c>
    </row>
    <row r="936" spans="1:8" s="38" customFormat="1" ht="13.5" customHeight="1">
      <c r="A936" s="467">
        <v>1</v>
      </c>
      <c r="B936" s="467">
        <v>2</v>
      </c>
      <c r="C936" s="467">
        <v>3</v>
      </c>
      <c r="D936" s="463">
        <v>4</v>
      </c>
      <c r="E936" s="464">
        <v>5</v>
      </c>
      <c r="F936" s="464">
        <v>6</v>
      </c>
      <c r="G936" s="463">
        <v>7</v>
      </c>
      <c r="H936" s="468">
        <v>8</v>
      </c>
    </row>
    <row r="937" spans="1:8" s="38" customFormat="1" ht="13.5" customHeight="1">
      <c r="A937" s="470">
        <v>750</v>
      </c>
      <c r="B937" s="506"/>
      <c r="C937" s="470"/>
      <c r="D937" s="692" t="s">
        <v>12</v>
      </c>
      <c r="E937" s="765">
        <f>E938</f>
        <v>9500</v>
      </c>
      <c r="F937" s="765">
        <f>F938</f>
        <v>9500</v>
      </c>
      <c r="G937" s="619">
        <f>G938</f>
        <v>8400</v>
      </c>
      <c r="H937" s="417">
        <f>G937/F937*100</f>
        <v>88.42105263157895</v>
      </c>
    </row>
    <row r="938" spans="1:8" s="38" customFormat="1" ht="12.75">
      <c r="A938" s="476"/>
      <c r="B938" s="507"/>
      <c r="C938" s="476"/>
      <c r="D938" s="477" t="s">
        <v>383</v>
      </c>
      <c r="E938" s="765">
        <f>E939+E940</f>
        <v>9500</v>
      </c>
      <c r="F938" s="765">
        <f>F939+F940</f>
        <v>9500</v>
      </c>
      <c r="G938" s="619">
        <f>G939+G940</f>
        <v>8400</v>
      </c>
      <c r="H938" s="296">
        <f>G938/F938*100</f>
        <v>88.42105263157895</v>
      </c>
    </row>
    <row r="939" spans="1:8" s="38" customFormat="1" ht="12.75">
      <c r="A939" s="476"/>
      <c r="B939" s="507"/>
      <c r="C939" s="476"/>
      <c r="D939" s="477" t="s">
        <v>162</v>
      </c>
      <c r="E939" s="561">
        <f>E943</f>
        <v>500</v>
      </c>
      <c r="F939" s="561">
        <f>F943</f>
        <v>500</v>
      </c>
      <c r="G939" s="713">
        <v>0</v>
      </c>
      <c r="H939" s="417">
        <v>0</v>
      </c>
    </row>
    <row r="940" spans="1:8" s="38" customFormat="1" ht="12.75">
      <c r="A940" s="482"/>
      <c r="B940" s="507"/>
      <c r="C940" s="476"/>
      <c r="D940" s="477" t="s">
        <v>163</v>
      </c>
      <c r="E940" s="561">
        <f>E944</f>
        <v>9000</v>
      </c>
      <c r="F940" s="561">
        <f>F944</f>
        <v>9000</v>
      </c>
      <c r="G940" s="713">
        <f>G944</f>
        <v>8400</v>
      </c>
      <c r="H940" s="417">
        <f>G940/F940*100</f>
        <v>93.33333333333333</v>
      </c>
    </row>
    <row r="941" spans="1:8" s="38" customFormat="1" ht="12.75">
      <c r="A941" s="497"/>
      <c r="B941" s="553">
        <v>75045</v>
      </c>
      <c r="C941" s="499"/>
      <c r="D941" s="499" t="s">
        <v>158</v>
      </c>
      <c r="E941" s="500">
        <f>E942</f>
        <v>9500</v>
      </c>
      <c r="F941" s="500">
        <f>F942</f>
        <v>9000</v>
      </c>
      <c r="G941" s="337">
        <f>G942</f>
        <v>8400</v>
      </c>
      <c r="H941" s="180">
        <f>G941/F941*100</f>
        <v>93.33333333333333</v>
      </c>
    </row>
    <row r="942" spans="1:8" s="38" customFormat="1" ht="12.75">
      <c r="A942" s="497"/>
      <c r="B942" s="544"/>
      <c r="C942" s="499"/>
      <c r="D942" s="512" t="s">
        <v>383</v>
      </c>
      <c r="E942" s="513">
        <f>E943+E944</f>
        <v>9500</v>
      </c>
      <c r="F942" s="513">
        <f>F944</f>
        <v>9000</v>
      </c>
      <c r="G942" s="569">
        <f>G944</f>
        <v>8400</v>
      </c>
      <c r="H942" s="570">
        <f>G942/F942*100</f>
        <v>93.33333333333333</v>
      </c>
    </row>
    <row r="943" spans="1:8" s="38" customFormat="1" ht="12.75">
      <c r="A943" s="525"/>
      <c r="B943" s="548"/>
      <c r="C943" s="527"/>
      <c r="D943" s="527" t="s">
        <v>162</v>
      </c>
      <c r="E943" s="503">
        <v>500</v>
      </c>
      <c r="F943" s="503">
        <v>500</v>
      </c>
      <c r="G943" s="421">
        <v>0</v>
      </c>
      <c r="H943" s="496">
        <v>0</v>
      </c>
    </row>
    <row r="944" spans="1:8" s="38" customFormat="1" ht="12.75">
      <c r="A944" s="525"/>
      <c r="B944" s="548"/>
      <c r="C944" s="527"/>
      <c r="D944" s="527" t="s">
        <v>163</v>
      </c>
      <c r="E944" s="503">
        <v>9000</v>
      </c>
      <c r="F944" s="503">
        <v>9000</v>
      </c>
      <c r="G944" s="421">
        <v>8400</v>
      </c>
      <c r="H944" s="496">
        <f aca="true" t="shared" si="96" ref="H944:H949">G944/F944*100</f>
        <v>93.33333333333333</v>
      </c>
    </row>
    <row r="945" spans="1:8" s="38" customFormat="1" ht="12.75">
      <c r="A945" s="470">
        <v>801</v>
      </c>
      <c r="B945" s="506"/>
      <c r="C945" s="470"/>
      <c r="D945" s="692" t="s">
        <v>334</v>
      </c>
      <c r="E945" s="616">
        <f>E946</f>
        <v>46800</v>
      </c>
      <c r="F945" s="616">
        <f>F946</f>
        <v>46800</v>
      </c>
      <c r="G945" s="693">
        <f>G946</f>
        <v>12536</v>
      </c>
      <c r="H945" s="766">
        <f t="shared" si="96"/>
        <v>26.78632478632479</v>
      </c>
    </row>
    <row r="946" spans="1:8" s="38" customFormat="1" ht="12.75">
      <c r="A946" s="476"/>
      <c r="B946" s="507"/>
      <c r="C946" s="476"/>
      <c r="D946" s="477" t="s">
        <v>383</v>
      </c>
      <c r="E946" s="616">
        <f>E947+E948</f>
        <v>46800</v>
      </c>
      <c r="F946" s="616">
        <f>F947+F948</f>
        <v>46800</v>
      </c>
      <c r="G946" s="693">
        <f>G947+G948</f>
        <v>12536</v>
      </c>
      <c r="H946" s="767">
        <f t="shared" si="96"/>
        <v>26.78632478632479</v>
      </c>
    </row>
    <row r="947" spans="1:8" s="38" customFormat="1" ht="12.75">
      <c r="A947" s="476"/>
      <c r="B947" s="507"/>
      <c r="C947" s="476"/>
      <c r="D947" s="477" t="s">
        <v>161</v>
      </c>
      <c r="E947" s="694">
        <f aca="true" t="shared" si="97" ref="E947:G948">E952</f>
        <v>44500</v>
      </c>
      <c r="F947" s="694">
        <f t="shared" si="97"/>
        <v>44500</v>
      </c>
      <c r="G947" s="562">
        <f t="shared" si="97"/>
        <v>12536</v>
      </c>
      <c r="H947" s="767">
        <f t="shared" si="96"/>
        <v>28.170786516853934</v>
      </c>
    </row>
    <row r="948" spans="1:8" s="38" customFormat="1" ht="12.75">
      <c r="A948" s="482"/>
      <c r="B948" s="507"/>
      <c r="C948" s="476"/>
      <c r="D948" s="477" t="s">
        <v>162</v>
      </c>
      <c r="E948" s="694">
        <f t="shared" si="97"/>
        <v>2300</v>
      </c>
      <c r="F948" s="694">
        <f t="shared" si="97"/>
        <v>2300</v>
      </c>
      <c r="G948" s="562">
        <f t="shared" si="97"/>
        <v>0</v>
      </c>
      <c r="H948" s="767">
        <f t="shared" si="96"/>
        <v>0</v>
      </c>
    </row>
    <row r="949" spans="1:8" s="38" customFormat="1" ht="12.75">
      <c r="A949" s="524"/>
      <c r="B949" s="502">
        <v>80195</v>
      </c>
      <c r="C949" s="509"/>
      <c r="D949" s="499" t="s">
        <v>61</v>
      </c>
      <c r="E949" s="541">
        <v>46800</v>
      </c>
      <c r="F949" s="541">
        <f>F951</f>
        <v>46800</v>
      </c>
      <c r="G949" s="768">
        <f>G951</f>
        <v>12536</v>
      </c>
      <c r="H949" s="732">
        <f t="shared" si="96"/>
        <v>26.78632478632479</v>
      </c>
    </row>
    <row r="950" spans="1:8" s="46" customFormat="1" ht="12.75">
      <c r="A950" s="511"/>
      <c r="B950" s="544"/>
      <c r="C950" s="509"/>
      <c r="D950" s="499" t="s">
        <v>382</v>
      </c>
      <c r="E950" s="500"/>
      <c r="F950" s="500"/>
      <c r="G950" s="642"/>
      <c r="H950" s="547"/>
    </row>
    <row r="951" spans="1:8" s="38" customFormat="1" ht="12.75">
      <c r="A951" s="525"/>
      <c r="B951" s="548"/>
      <c r="C951" s="526"/>
      <c r="D951" s="519" t="s">
        <v>337</v>
      </c>
      <c r="E951" s="520">
        <f>SUM(E952:E953)</f>
        <v>46800</v>
      </c>
      <c r="F951" s="520">
        <f>SUM(F952:F953)</f>
        <v>46800</v>
      </c>
      <c r="G951" s="612">
        <f>SUM(G952:G953)</f>
        <v>12536</v>
      </c>
      <c r="H951" s="546">
        <f>G951/F951*100</f>
        <v>26.78632478632479</v>
      </c>
    </row>
    <row r="952" spans="1:8" s="38" customFormat="1" ht="12.75">
      <c r="A952" s="525"/>
      <c r="B952" s="548"/>
      <c r="C952" s="526"/>
      <c r="D952" s="527" t="s">
        <v>161</v>
      </c>
      <c r="E952" s="503">
        <v>44500</v>
      </c>
      <c r="F952" s="503">
        <v>44500</v>
      </c>
      <c r="G952" s="581">
        <v>12536</v>
      </c>
      <c r="H952" s="546">
        <f>G952/F952*100</f>
        <v>28.170786516853934</v>
      </c>
    </row>
    <row r="953" spans="1:8" s="38" customFormat="1" ht="12.75">
      <c r="A953" s="529"/>
      <c r="B953" s="549"/>
      <c r="C953" s="526"/>
      <c r="D953" s="527" t="s">
        <v>162</v>
      </c>
      <c r="E953" s="503">
        <v>2300</v>
      </c>
      <c r="F953" s="503">
        <v>2300</v>
      </c>
      <c r="G953" s="581">
        <v>0</v>
      </c>
      <c r="H953" s="546">
        <f>G953/F953*100</f>
        <v>0</v>
      </c>
    </row>
    <row r="954" spans="1:8" s="38" customFormat="1" ht="12.75">
      <c r="A954" s="506"/>
      <c r="B954" s="470"/>
      <c r="C954" s="615"/>
      <c r="D954" s="470" t="s">
        <v>403</v>
      </c>
      <c r="E954" s="769"/>
      <c r="F954" s="770"/>
      <c r="G954" s="771"/>
      <c r="H954" s="771"/>
    </row>
    <row r="955" spans="1:8" s="38" customFormat="1" ht="12.75">
      <c r="A955" s="507"/>
      <c r="B955" s="476"/>
      <c r="C955" s="556"/>
      <c r="D955" s="476" t="s">
        <v>404</v>
      </c>
      <c r="E955" s="772"/>
      <c r="F955" s="773"/>
      <c r="G955" s="774"/>
      <c r="H955" s="774"/>
    </row>
    <row r="956" spans="1:8" s="38" customFormat="1" ht="12.75">
      <c r="A956" s="507"/>
      <c r="B956" s="476"/>
      <c r="C956" s="634"/>
      <c r="D956" s="482" t="s">
        <v>405</v>
      </c>
      <c r="E956" s="775">
        <f>E945+E937</f>
        <v>56300</v>
      </c>
      <c r="F956" s="775">
        <f>F945+F937</f>
        <v>56300</v>
      </c>
      <c r="G956" s="776">
        <f>G945+G937</f>
        <v>20936</v>
      </c>
      <c r="H956" s="776">
        <f>G956/F956*100</f>
        <v>37.18650088809947</v>
      </c>
    </row>
    <row r="957" spans="1:8" s="38" customFormat="1" ht="12.75">
      <c r="A957" s="648"/>
      <c r="B957" s="476"/>
      <c r="C957" s="471"/>
      <c r="D957" s="777" t="s">
        <v>211</v>
      </c>
      <c r="E957" s="778">
        <f>E946+E938</f>
        <v>56300</v>
      </c>
      <c r="F957" s="778">
        <f>F938+F946</f>
        <v>56300</v>
      </c>
      <c r="G957" s="779">
        <f>G938+G946</f>
        <v>20936</v>
      </c>
      <c r="H957" s="776">
        <f>G957/F957*100</f>
        <v>37.18650088809947</v>
      </c>
    </row>
    <row r="958" spans="1:8" s="38" customFormat="1" ht="12.75">
      <c r="A958" s="648"/>
      <c r="B958" s="476"/>
      <c r="C958" s="471"/>
      <c r="D958" s="749" t="s">
        <v>161</v>
      </c>
      <c r="E958" s="778">
        <f>E947</f>
        <v>44500</v>
      </c>
      <c r="F958" s="778">
        <f>F947</f>
        <v>44500</v>
      </c>
      <c r="G958" s="780">
        <f>G947</f>
        <v>12536</v>
      </c>
      <c r="H958" s="776">
        <f>G958/F958*100</f>
        <v>28.170786516853934</v>
      </c>
    </row>
    <row r="959" spans="1:8" s="38" customFormat="1" ht="12.75">
      <c r="A959" s="648"/>
      <c r="B959" s="476"/>
      <c r="C959" s="471"/>
      <c r="D959" s="749" t="s">
        <v>162</v>
      </c>
      <c r="E959" s="778">
        <f>E939+E948</f>
        <v>2800</v>
      </c>
      <c r="F959" s="778">
        <f>F939+F948</f>
        <v>2800</v>
      </c>
      <c r="G959" s="780">
        <f>G939+G948</f>
        <v>0</v>
      </c>
      <c r="H959" s="776">
        <f>G959/F959*100</f>
        <v>0</v>
      </c>
    </row>
    <row r="960" spans="1:8" s="38" customFormat="1" ht="12.75">
      <c r="A960" s="718"/>
      <c r="B960" s="482"/>
      <c r="C960" s="471"/>
      <c r="D960" s="749" t="s">
        <v>163</v>
      </c>
      <c r="E960" s="778">
        <f>E940</f>
        <v>9000</v>
      </c>
      <c r="F960" s="778">
        <f>F940</f>
        <v>9000</v>
      </c>
      <c r="G960" s="780">
        <f>G940</f>
        <v>8400</v>
      </c>
      <c r="H960" s="776">
        <v>0</v>
      </c>
    </row>
    <row r="961" spans="1:8" s="38" customFormat="1" ht="12.75">
      <c r="A961" s="24"/>
      <c r="B961" s="24"/>
      <c r="C961" s="24"/>
      <c r="D961" s="24"/>
      <c r="E961" s="24"/>
      <c r="F961" s="24"/>
      <c r="G961" s="24"/>
      <c r="H961" s="25"/>
    </row>
    <row r="962" spans="1:8" s="38" customFormat="1" ht="12.75">
      <c r="A962" s="24"/>
      <c r="B962" s="24"/>
      <c r="C962" s="24"/>
      <c r="D962" s="24"/>
      <c r="E962" s="30"/>
      <c r="F962" s="781"/>
      <c r="G962" s="24"/>
      <c r="H962" s="25"/>
    </row>
    <row r="963" spans="1:8" s="38" customFormat="1" ht="12.75">
      <c r="A963" s="24"/>
      <c r="B963" s="24"/>
      <c r="C963" s="24"/>
      <c r="D963" s="24"/>
      <c r="E963" s="30"/>
      <c r="F963" s="24"/>
      <c r="G963" s="24"/>
      <c r="H963" s="25"/>
    </row>
    <row r="964" spans="1:8" s="38" customFormat="1" ht="12.75">
      <c r="A964" s="24"/>
      <c r="B964" s="24"/>
      <c r="C964" s="24"/>
      <c r="D964" s="24"/>
      <c r="E964" s="30"/>
      <c r="F964" s="24"/>
      <c r="G964" s="24"/>
      <c r="H964" s="25"/>
    </row>
    <row r="965" spans="1:8" ht="12.75">
      <c r="A965" s="24"/>
      <c r="B965" s="24"/>
      <c r="C965" s="24"/>
      <c r="D965" s="24"/>
      <c r="E965" s="30"/>
      <c r="F965" s="24"/>
      <c r="G965" s="24"/>
      <c r="H965" s="25"/>
    </row>
    <row r="966" spans="1:8" ht="12.75">
      <c r="A966" s="24"/>
      <c r="B966" s="24"/>
      <c r="C966" s="24"/>
      <c r="D966" s="24"/>
      <c r="E966" s="30"/>
      <c r="F966" s="24"/>
      <c r="G966" s="24"/>
      <c r="H966" s="25"/>
    </row>
    <row r="967" spans="1:8" ht="12.75">
      <c r="A967" s="24"/>
      <c r="B967" s="24"/>
      <c r="C967" s="24"/>
      <c r="D967" s="24"/>
      <c r="E967" s="30"/>
      <c r="F967" s="24"/>
      <c r="G967" s="24"/>
      <c r="H967" s="25"/>
    </row>
    <row r="968" spans="1:8" ht="12.75">
      <c r="A968" s="24"/>
      <c r="B968" s="24"/>
      <c r="C968" s="24"/>
      <c r="D968" s="24"/>
      <c r="E968" s="30"/>
      <c r="F968" s="24"/>
      <c r="G968" s="24"/>
      <c r="H968" s="25"/>
    </row>
    <row r="969" spans="1:8" ht="12.75">
      <c r="A969" s="24"/>
      <c r="B969" s="24"/>
      <c r="C969" s="24"/>
      <c r="D969" s="24"/>
      <c r="E969" s="30"/>
      <c r="F969" s="24"/>
      <c r="G969" s="24"/>
      <c r="H969" s="25"/>
    </row>
    <row r="970" spans="1:8" ht="12.75">
      <c r="A970" s="24"/>
      <c r="B970" s="24"/>
      <c r="C970" s="24"/>
      <c r="D970" s="24"/>
      <c r="E970" s="30"/>
      <c r="F970" s="24"/>
      <c r="G970" s="24"/>
      <c r="H970" s="25"/>
    </row>
    <row r="971" spans="1:8" ht="12.75">
      <c r="A971" s="24"/>
      <c r="B971" s="24"/>
      <c r="C971" s="24"/>
      <c r="D971" s="24"/>
      <c r="E971" s="24"/>
      <c r="F971" s="24"/>
      <c r="G971" s="24"/>
      <c r="H971" s="25"/>
    </row>
    <row r="972" spans="1:8" ht="12.75">
      <c r="A972" s="24"/>
      <c r="B972" s="24"/>
      <c r="C972" s="24"/>
      <c r="D972" s="24"/>
      <c r="E972" s="24"/>
      <c r="F972" s="24"/>
      <c r="G972" s="24"/>
      <c r="H972" s="25"/>
    </row>
    <row r="973" spans="1:8" ht="12.75">
      <c r="A973" s="24"/>
      <c r="B973" s="24"/>
      <c r="C973" s="24"/>
      <c r="D973" s="24"/>
      <c r="E973" s="24"/>
      <c r="F973" s="24"/>
      <c r="G973" s="24"/>
      <c r="H973" s="25"/>
    </row>
    <row r="974" spans="1:8" ht="12.75">
      <c r="A974" s="24"/>
      <c r="B974" s="24"/>
      <c r="C974" s="24"/>
      <c r="D974" s="24"/>
      <c r="E974" s="24"/>
      <c r="F974" s="24"/>
      <c r="G974" s="24"/>
      <c r="H974" s="25"/>
    </row>
    <row r="975" spans="1:8" ht="12.75">
      <c r="A975" s="24"/>
      <c r="B975" s="24"/>
      <c r="C975" s="24"/>
      <c r="D975" s="24"/>
      <c r="E975" s="24"/>
      <c r="F975" s="24"/>
      <c r="G975" s="24"/>
      <c r="H975" s="25"/>
    </row>
    <row r="976" spans="1:8" ht="12.75">
      <c r="A976" s="24"/>
      <c r="B976" s="24"/>
      <c r="C976" s="24"/>
      <c r="D976" s="24"/>
      <c r="E976" s="24"/>
      <c r="F976" s="24"/>
      <c r="G976" s="24"/>
      <c r="H976" s="25"/>
    </row>
    <row r="977" spans="1:8" ht="12.75">
      <c r="A977" s="24"/>
      <c r="B977" s="24"/>
      <c r="C977" s="24"/>
      <c r="D977" s="24"/>
      <c r="E977" s="24"/>
      <c r="F977" s="24"/>
      <c r="G977" s="24"/>
      <c r="H977" s="25"/>
    </row>
    <row r="978" spans="1:8" ht="12.75">
      <c r="A978" s="24"/>
      <c r="B978" s="24"/>
      <c r="C978" s="24"/>
      <c r="D978" s="24"/>
      <c r="E978" s="24"/>
      <c r="F978" s="24"/>
      <c r="G978" s="24"/>
      <c r="H978" s="25"/>
    </row>
    <row r="979" spans="1:8" ht="12.75">
      <c r="A979" s="24"/>
      <c r="B979" s="24"/>
      <c r="C979" s="24"/>
      <c r="D979" s="24"/>
      <c r="E979" s="24"/>
      <c r="F979" s="24"/>
      <c r="G979" s="24"/>
      <c r="H979" s="25"/>
    </row>
    <row r="980" spans="1:8" ht="12.75">
      <c r="A980" s="24"/>
      <c r="B980" s="24"/>
      <c r="C980" s="24"/>
      <c r="D980" s="24"/>
      <c r="E980" s="24"/>
      <c r="F980" s="24"/>
      <c r="G980" s="24"/>
      <c r="H980" s="25"/>
    </row>
    <row r="981" spans="1:8" ht="12.75">
      <c r="A981" s="24"/>
      <c r="B981" s="24"/>
      <c r="C981" s="24"/>
      <c r="D981" s="24"/>
      <c r="E981" s="24"/>
      <c r="F981" s="24"/>
      <c r="G981" s="24"/>
      <c r="H981" s="25"/>
    </row>
    <row r="982" spans="1:8" ht="12.75">
      <c r="A982" s="24"/>
      <c r="B982" s="24"/>
      <c r="C982" s="24"/>
      <c r="D982" s="24"/>
      <c r="E982" s="24"/>
      <c r="F982" s="24"/>
      <c r="G982" s="24"/>
      <c r="H982" s="25"/>
    </row>
    <row r="983" spans="1:8" ht="12.75">
      <c r="A983" s="24"/>
      <c r="B983" s="24"/>
      <c r="C983" s="24"/>
      <c r="D983" s="24"/>
      <c r="E983" s="24"/>
      <c r="F983" s="24"/>
      <c r="G983" s="24"/>
      <c r="H983" s="25"/>
    </row>
    <row r="984" spans="1:8" ht="12.75">
      <c r="A984" s="24"/>
      <c r="B984" s="24"/>
      <c r="C984" s="24"/>
      <c r="D984" s="24"/>
      <c r="E984" s="24"/>
      <c r="F984" s="24"/>
      <c r="G984" s="24"/>
      <c r="H984" s="25"/>
    </row>
    <row r="985" spans="1:8" ht="12.75">
      <c r="A985" s="24"/>
      <c r="B985" s="24"/>
      <c r="C985" s="24"/>
      <c r="D985" s="24"/>
      <c r="E985" s="24"/>
      <c r="F985" s="24"/>
      <c r="G985" s="24"/>
      <c r="H985" s="25"/>
    </row>
    <row r="986" spans="1:8" ht="12.75">
      <c r="A986" s="24"/>
      <c r="B986" s="24"/>
      <c r="C986" s="24"/>
      <c r="D986" s="24"/>
      <c r="E986" s="24"/>
      <c r="F986" s="24"/>
      <c r="G986" s="24"/>
      <c r="H986" s="25"/>
    </row>
    <row r="987" spans="1:8" ht="12.75">
      <c r="A987" s="24"/>
      <c r="B987" s="24"/>
      <c r="C987" s="24"/>
      <c r="D987" s="24"/>
      <c r="E987" s="24"/>
      <c r="F987" s="24"/>
      <c r="G987" s="24"/>
      <c r="H987" s="25"/>
    </row>
    <row r="988" spans="1:8" ht="12.75">
      <c r="A988" s="24"/>
      <c r="B988" s="24"/>
      <c r="C988" s="24"/>
      <c r="D988" s="24"/>
      <c r="E988" s="24"/>
      <c r="F988" s="24"/>
      <c r="G988" s="24"/>
      <c r="H988" s="25"/>
    </row>
    <row r="989" spans="1:8" ht="12.75">
      <c r="A989" s="24"/>
      <c r="B989" s="24"/>
      <c r="C989" s="24"/>
      <c r="D989" s="24"/>
      <c r="E989" s="24"/>
      <c r="F989" s="24"/>
      <c r="G989" s="24"/>
      <c r="H989" s="25"/>
    </row>
    <row r="990" spans="1:8" ht="12.75">
      <c r="A990" s="24"/>
      <c r="B990" s="24"/>
      <c r="C990" s="24"/>
      <c r="D990" s="24"/>
      <c r="E990" s="24"/>
      <c r="F990" s="24"/>
      <c r="G990" s="24"/>
      <c r="H990" s="25"/>
    </row>
    <row r="991" spans="1:8" ht="12.75">
      <c r="A991" s="24"/>
      <c r="B991" s="24"/>
      <c r="C991" s="24"/>
      <c r="D991" s="881" t="s">
        <v>461</v>
      </c>
      <c r="E991" s="24"/>
      <c r="F991" s="24"/>
      <c r="G991" s="24"/>
      <c r="H991" s="25"/>
    </row>
    <row r="992" spans="1:8" s="38" customFormat="1" ht="13.5" customHeight="1">
      <c r="A992" s="11"/>
      <c r="B992" s="11"/>
      <c r="C992" s="11"/>
      <c r="D992" s="11"/>
      <c r="E992" s="11"/>
      <c r="F992" s="11" t="s">
        <v>128</v>
      </c>
      <c r="G992" s="11"/>
      <c r="H992" s="12"/>
    </row>
    <row r="993" spans="1:8" s="38" customFormat="1" ht="13.5" customHeight="1">
      <c r="A993" s="11"/>
      <c r="B993" s="11"/>
      <c r="C993" s="11"/>
      <c r="D993" s="11"/>
      <c r="E993" s="11"/>
      <c r="F993" s="11" t="s">
        <v>102</v>
      </c>
      <c r="G993" s="11"/>
      <c r="H993" s="12"/>
    </row>
    <row r="994" spans="1:8" s="38" customFormat="1" ht="13.5" customHeight="1">
      <c r="A994" s="11"/>
      <c r="B994" s="11"/>
      <c r="C994" s="11"/>
      <c r="D994" s="11"/>
      <c r="E994" s="11"/>
      <c r="F994" s="11" t="s">
        <v>344</v>
      </c>
      <c r="G994" s="11"/>
      <c r="H994" s="12"/>
    </row>
    <row r="995" spans="1:8" s="38" customFormat="1" ht="13.5" customHeight="1">
      <c r="A995" s="782"/>
      <c r="B995" s="455"/>
      <c r="C995" s="783"/>
      <c r="D995" s="456" t="s">
        <v>406</v>
      </c>
      <c r="E995" s="783"/>
      <c r="F995" s="783"/>
      <c r="G995" s="782"/>
      <c r="H995" s="781"/>
    </row>
    <row r="996" spans="1:8" s="38" customFormat="1" ht="13.5" customHeight="1">
      <c r="A996" s="782"/>
      <c r="B996" s="455"/>
      <c r="C996" s="783"/>
      <c r="D996" s="456" t="s">
        <v>407</v>
      </c>
      <c r="E996" s="783"/>
      <c r="F996" s="783"/>
      <c r="G996" s="782"/>
      <c r="H996" s="781"/>
    </row>
    <row r="997" spans="1:8" s="38" customFormat="1" ht="13.5" customHeight="1">
      <c r="A997" s="782"/>
      <c r="B997" s="455"/>
      <c r="C997" s="783"/>
      <c r="D997" s="456" t="s">
        <v>408</v>
      </c>
      <c r="E997" s="783"/>
      <c r="F997" s="783"/>
      <c r="G997" s="782"/>
      <c r="H997" s="781"/>
    </row>
    <row r="998" spans="1:8" s="38" customFormat="1" ht="13.5" customHeight="1">
      <c r="A998" s="457" t="s">
        <v>0</v>
      </c>
      <c r="B998" s="458" t="s">
        <v>1</v>
      </c>
      <c r="C998" s="459" t="s">
        <v>2</v>
      </c>
      <c r="D998" s="460" t="s">
        <v>3</v>
      </c>
      <c r="E998" s="461" t="s">
        <v>122</v>
      </c>
      <c r="F998" s="460" t="s">
        <v>124</v>
      </c>
      <c r="G998" s="457" t="s">
        <v>126</v>
      </c>
      <c r="H998" s="462" t="s">
        <v>50</v>
      </c>
    </row>
    <row r="999" spans="1:8" s="38" customFormat="1" ht="13.5" customHeight="1">
      <c r="A999" s="463"/>
      <c r="B999" s="464"/>
      <c r="C999" s="465"/>
      <c r="D999" s="466"/>
      <c r="E999" s="464" t="s">
        <v>123</v>
      </c>
      <c r="F999" s="466" t="s">
        <v>125</v>
      </c>
      <c r="G999" s="463" t="s">
        <v>345</v>
      </c>
      <c r="H999" s="464" t="s">
        <v>139</v>
      </c>
    </row>
    <row r="1000" spans="1:8" s="38" customFormat="1" ht="13.5" customHeight="1">
      <c r="A1000" s="467">
        <v>1</v>
      </c>
      <c r="B1000" s="467">
        <v>2</v>
      </c>
      <c r="C1000" s="467">
        <v>3</v>
      </c>
      <c r="D1000" s="463">
        <v>4</v>
      </c>
      <c r="E1000" s="464">
        <v>5</v>
      </c>
      <c r="F1000" s="464">
        <v>6</v>
      </c>
      <c r="G1000" s="463">
        <v>7</v>
      </c>
      <c r="H1000" s="468">
        <v>8</v>
      </c>
    </row>
    <row r="1001" spans="1:8" s="38" customFormat="1" ht="12.75">
      <c r="A1001" s="506">
        <v>801</v>
      </c>
      <c r="B1001" s="470"/>
      <c r="C1001" s="748"/>
      <c r="D1001" s="614" t="s">
        <v>30</v>
      </c>
      <c r="E1001" s="472">
        <v>0</v>
      </c>
      <c r="F1001" s="472">
        <f>F1002</f>
        <v>1965</v>
      </c>
      <c r="G1001" s="296">
        <f>G1002</f>
        <v>1964.31</v>
      </c>
      <c r="H1001" s="474">
        <f aca="true" t="shared" si="98" ref="H1001:H1010">G1001/F1001*100</f>
        <v>99.9648854961832</v>
      </c>
    </row>
    <row r="1002" spans="1:8" s="38" customFormat="1" ht="12.75">
      <c r="A1002" s="756"/>
      <c r="B1002" s="740"/>
      <c r="C1002" s="739"/>
      <c r="D1002" s="477" t="s">
        <v>196</v>
      </c>
      <c r="E1002" s="784">
        <v>0</v>
      </c>
      <c r="F1002" s="784">
        <f>SUM(F1003:F1003)</f>
        <v>1965</v>
      </c>
      <c r="G1002" s="785">
        <f>SUM(G1003:G1003)</f>
        <v>1964.31</v>
      </c>
      <c r="H1002" s="474">
        <f t="shared" si="98"/>
        <v>99.9648854961832</v>
      </c>
    </row>
    <row r="1003" spans="1:8" s="38" customFormat="1" ht="12.75">
      <c r="A1003" s="756"/>
      <c r="B1003" s="759"/>
      <c r="C1003" s="739"/>
      <c r="D1003" s="477" t="s">
        <v>167</v>
      </c>
      <c r="E1003" s="784">
        <v>0</v>
      </c>
      <c r="F1003" s="784">
        <f>F1008</f>
        <v>1965</v>
      </c>
      <c r="G1003" s="785">
        <f>G1008</f>
        <v>1964.31</v>
      </c>
      <c r="H1003" s="474">
        <f t="shared" si="98"/>
        <v>99.9648854961832</v>
      </c>
    </row>
    <row r="1004" spans="1:8" s="38" customFormat="1" ht="12.75">
      <c r="A1004" s="645"/>
      <c r="B1004" s="544">
        <v>80195</v>
      </c>
      <c r="C1004" s="726"/>
      <c r="D1004" s="533" t="s">
        <v>61</v>
      </c>
      <c r="E1004" s="534">
        <v>0</v>
      </c>
      <c r="F1004" s="534">
        <f>F1005</f>
        <v>1965</v>
      </c>
      <c r="G1004" s="535">
        <f>G1005</f>
        <v>1964.31</v>
      </c>
      <c r="H1004" s="658">
        <f t="shared" si="98"/>
        <v>99.9648854961832</v>
      </c>
    </row>
    <row r="1005" spans="1:8" s="38" customFormat="1" ht="12.75">
      <c r="A1005" s="525"/>
      <c r="B1005" s="544"/>
      <c r="C1005" s="726"/>
      <c r="D1005" s="491" t="s">
        <v>383</v>
      </c>
      <c r="E1005" s="534">
        <v>0</v>
      </c>
      <c r="F1005" s="534">
        <f>F1007</f>
        <v>1965</v>
      </c>
      <c r="G1005" s="535">
        <f>G1007</f>
        <v>1964.31</v>
      </c>
      <c r="H1005" s="658">
        <f t="shared" si="98"/>
        <v>99.9648854961832</v>
      </c>
    </row>
    <row r="1006" spans="1:8" s="38" customFormat="1" ht="12.75">
      <c r="A1006" s="525"/>
      <c r="B1006" s="548"/>
      <c r="C1006" s="727"/>
      <c r="D1006" s="519" t="s">
        <v>294</v>
      </c>
      <c r="E1006" s="520">
        <v>0</v>
      </c>
      <c r="F1006" s="520">
        <f>F1007</f>
        <v>1965</v>
      </c>
      <c r="G1006" s="521">
        <f>G1007</f>
        <v>1964.31</v>
      </c>
      <c r="H1006" s="659">
        <f t="shared" si="98"/>
        <v>99.9648854961832</v>
      </c>
    </row>
    <row r="1007" spans="1:8" s="38" customFormat="1" ht="12.75">
      <c r="A1007" s="525"/>
      <c r="B1007" s="548"/>
      <c r="C1007" s="727"/>
      <c r="D1007" s="491" t="s">
        <v>383</v>
      </c>
      <c r="E1007" s="500">
        <v>0</v>
      </c>
      <c r="F1007" s="500">
        <f>F1008</f>
        <v>1965</v>
      </c>
      <c r="G1007" s="501">
        <f>G1008</f>
        <v>1964.31</v>
      </c>
      <c r="H1007" s="658">
        <f t="shared" si="98"/>
        <v>99.9648854961832</v>
      </c>
    </row>
    <row r="1008" spans="1:8" s="38" customFormat="1" ht="12.75">
      <c r="A1008" s="529"/>
      <c r="B1008" s="549"/>
      <c r="C1008" s="727"/>
      <c r="D1008" s="527" t="s">
        <v>167</v>
      </c>
      <c r="E1008" s="503">
        <v>0</v>
      </c>
      <c r="F1008" s="503">
        <v>1965</v>
      </c>
      <c r="G1008" s="504">
        <v>1964.31</v>
      </c>
      <c r="H1008" s="496">
        <f t="shared" si="98"/>
        <v>99.9648854961832</v>
      </c>
    </row>
    <row r="1009" spans="1:8" s="38" customFormat="1" ht="12.75">
      <c r="A1009" s="507">
        <v>921</v>
      </c>
      <c r="B1009" s="506"/>
      <c r="C1009" s="616"/>
      <c r="D1009" s="748" t="s">
        <v>92</v>
      </c>
      <c r="E1009" s="472">
        <v>19440</v>
      </c>
      <c r="F1009" s="472">
        <f>F1010</f>
        <v>19440</v>
      </c>
      <c r="G1009" s="296">
        <v>9720</v>
      </c>
      <c r="H1009" s="417">
        <f t="shared" si="98"/>
        <v>50</v>
      </c>
    </row>
    <row r="1010" spans="1:8" s="38" customFormat="1" ht="12.75">
      <c r="A1010" s="507"/>
      <c r="B1010" s="507"/>
      <c r="C1010" s="786"/>
      <c r="D1010" s="477" t="s">
        <v>196</v>
      </c>
      <c r="E1010" s="478">
        <v>19440</v>
      </c>
      <c r="F1010" s="478">
        <f>SUM(F1011:F1011)</f>
        <v>19440</v>
      </c>
      <c r="G1010" s="417">
        <f>SUM(G1011:G1011)</f>
        <v>9720</v>
      </c>
      <c r="H1010" s="417">
        <f t="shared" si="98"/>
        <v>50</v>
      </c>
    </row>
    <row r="1011" spans="1:8" s="38" customFormat="1" ht="12.75">
      <c r="A1011" s="714"/>
      <c r="B1011" s="714"/>
      <c r="C1011" s="635"/>
      <c r="D1011" s="477" t="s">
        <v>167</v>
      </c>
      <c r="E1011" s="472">
        <v>19440</v>
      </c>
      <c r="F1011" s="472">
        <f>F1014</f>
        <v>19440</v>
      </c>
      <c r="G1011" s="296">
        <f>G1014</f>
        <v>9720</v>
      </c>
      <c r="H1011" s="417">
        <v>0</v>
      </c>
    </row>
    <row r="1012" spans="1:8" s="38" customFormat="1" ht="12.75">
      <c r="A1012" s="787"/>
      <c r="B1012" s="502">
        <v>92116</v>
      </c>
      <c r="C1012" s="729"/>
      <c r="D1012" s="500" t="s">
        <v>93</v>
      </c>
      <c r="E1012" s="500">
        <v>19440</v>
      </c>
      <c r="F1012" s="500">
        <v>19440</v>
      </c>
      <c r="G1012" s="337">
        <v>9720</v>
      </c>
      <c r="H1012" s="180">
        <f aca="true" t="shared" si="99" ref="H1012:H1017">G1012/F1012*100</f>
        <v>50</v>
      </c>
    </row>
    <row r="1013" spans="1:8" s="38" customFormat="1" ht="12.75">
      <c r="A1013" s="524"/>
      <c r="B1013" s="497"/>
      <c r="C1013" s="788"/>
      <c r="D1013" s="512" t="s">
        <v>383</v>
      </c>
      <c r="E1013" s="513">
        <v>19440</v>
      </c>
      <c r="F1013" s="513">
        <f>SUM(F1014:F1014)</f>
        <v>19440</v>
      </c>
      <c r="G1013" s="569">
        <f>SUM(G1014:G1014)</f>
        <v>9720</v>
      </c>
      <c r="H1013" s="180">
        <f t="shared" si="99"/>
        <v>50</v>
      </c>
    </row>
    <row r="1014" spans="1:8" s="38" customFormat="1" ht="12.75">
      <c r="A1014" s="524"/>
      <c r="B1014" s="525"/>
      <c r="C1014" s="727"/>
      <c r="D1014" s="527" t="s">
        <v>167</v>
      </c>
      <c r="E1014" s="503">
        <v>19440</v>
      </c>
      <c r="F1014" s="503">
        <v>19440</v>
      </c>
      <c r="G1014" s="421">
        <v>9720</v>
      </c>
      <c r="H1014" s="346">
        <f t="shared" si="99"/>
        <v>50</v>
      </c>
    </row>
    <row r="1015" spans="1:8" s="58" customFormat="1" ht="24">
      <c r="A1015" s="789"/>
      <c r="B1015" s="790"/>
      <c r="C1015" s="791"/>
      <c r="D1015" s="792" t="s">
        <v>409</v>
      </c>
      <c r="E1015" s="793">
        <v>19440</v>
      </c>
      <c r="F1015" s="793">
        <f>F1001+F1009</f>
        <v>21405</v>
      </c>
      <c r="G1015" s="794">
        <f>G1009+G1001</f>
        <v>11684.31</v>
      </c>
      <c r="H1015" s="794">
        <f t="shared" si="99"/>
        <v>54.586825508058865</v>
      </c>
    </row>
    <row r="1016" spans="1:8" s="38" customFormat="1" ht="12.75">
      <c r="A1016" s="507"/>
      <c r="B1016" s="476"/>
      <c r="C1016" s="471"/>
      <c r="D1016" s="477" t="s">
        <v>211</v>
      </c>
      <c r="E1016" s="621">
        <v>19440</v>
      </c>
      <c r="F1016" s="621">
        <f>SUM(F1017:F1017)</f>
        <v>21405</v>
      </c>
      <c r="G1016" s="417">
        <f>SUM(G1017:G1017)</f>
        <v>11684.31</v>
      </c>
      <c r="H1016" s="417">
        <f t="shared" si="99"/>
        <v>54.586825508058865</v>
      </c>
    </row>
    <row r="1017" spans="1:8" s="38" customFormat="1" ht="12.75">
      <c r="A1017" s="714"/>
      <c r="B1017" s="482"/>
      <c r="C1017" s="471"/>
      <c r="D1017" s="477" t="s">
        <v>167</v>
      </c>
      <c r="E1017" s="796">
        <v>19440</v>
      </c>
      <c r="F1017" s="796">
        <f>F1011+F1003</f>
        <v>21405</v>
      </c>
      <c r="G1017" s="296">
        <f>G1011+G1003</f>
        <v>11684.31</v>
      </c>
      <c r="H1017" s="296">
        <f t="shared" si="99"/>
        <v>54.586825508058865</v>
      </c>
    </row>
    <row r="1018" spans="1:8" s="38" customFormat="1" ht="12.75">
      <c r="A1018" s="21"/>
      <c r="B1018" s="21"/>
      <c r="C1018" s="21"/>
      <c r="D1018" s="28"/>
      <c r="E1018" s="18"/>
      <c r="F1018" s="18"/>
      <c r="G1018" s="31"/>
      <c r="H1018" s="31"/>
    </row>
    <row r="1019" spans="1:8" s="38" customFormat="1" ht="12.75">
      <c r="A1019" s="21"/>
      <c r="B1019" s="21"/>
      <c r="C1019" s="21"/>
      <c r="D1019" s="28"/>
      <c r="E1019" s="17"/>
      <c r="F1019" s="17"/>
      <c r="G1019" s="31"/>
      <c r="H1019" s="31"/>
    </row>
    <row r="1020" spans="1:8" s="38" customFormat="1" ht="12.75">
      <c r="A1020" s="21"/>
      <c r="B1020" s="21"/>
      <c r="C1020" s="21"/>
      <c r="D1020" s="28"/>
      <c r="E1020" s="17"/>
      <c r="F1020" s="17"/>
      <c r="G1020" s="31"/>
      <c r="H1020" s="31"/>
    </row>
    <row r="1021" spans="1:8" s="38" customFormat="1" ht="12.75">
      <c r="A1021" s="21"/>
      <c r="B1021" s="21"/>
      <c r="C1021" s="21"/>
      <c r="D1021" s="28"/>
      <c r="E1021" s="17"/>
      <c r="F1021" s="17"/>
      <c r="G1021" s="31"/>
      <c r="H1021" s="31"/>
    </row>
    <row r="1022" spans="1:8" ht="12.75">
      <c r="A1022" s="21"/>
      <c r="B1022" s="21"/>
      <c r="C1022" s="21"/>
      <c r="D1022" s="28"/>
      <c r="E1022" s="17"/>
      <c r="F1022" s="17"/>
      <c r="G1022" s="31"/>
      <c r="H1022" s="31"/>
    </row>
    <row r="1023" spans="1:8" ht="12.75">
      <c r="A1023" s="21"/>
      <c r="B1023" s="21"/>
      <c r="C1023" s="21"/>
      <c r="D1023" s="28"/>
      <c r="E1023" s="17"/>
      <c r="F1023" s="17"/>
      <c r="G1023" s="31"/>
      <c r="H1023" s="31"/>
    </row>
    <row r="1024" spans="1:8" ht="12.75">
      <c r="A1024" s="21"/>
      <c r="B1024" s="21"/>
      <c r="C1024" s="21"/>
      <c r="D1024" s="28"/>
      <c r="E1024" s="17"/>
      <c r="F1024" s="17"/>
      <c r="G1024" s="31"/>
      <c r="H1024" s="31"/>
    </row>
    <row r="1025" spans="1:8" ht="12.75">
      <c r="A1025" s="21"/>
      <c r="B1025" s="21"/>
      <c r="C1025" s="21"/>
      <c r="D1025" s="28"/>
      <c r="E1025" s="17"/>
      <c r="F1025" s="17"/>
      <c r="G1025" s="31"/>
      <c r="H1025" s="31"/>
    </row>
    <row r="1026" spans="1:8" ht="12.75">
      <c r="A1026" s="21"/>
      <c r="B1026" s="21"/>
      <c r="C1026" s="21"/>
      <c r="D1026" s="28"/>
      <c r="E1026" s="17"/>
      <c r="F1026" s="17"/>
      <c r="G1026" s="31"/>
      <c r="H1026" s="31"/>
    </row>
    <row r="1027" spans="1:8" ht="12.75">
      <c r="A1027" s="21"/>
      <c r="B1027" s="21"/>
      <c r="C1027" s="21"/>
      <c r="D1027" s="28"/>
      <c r="E1027" s="17"/>
      <c r="F1027" s="17"/>
      <c r="G1027" s="31"/>
      <c r="H1027" s="31"/>
    </row>
    <row r="1028" spans="1:8" ht="12.75">
      <c r="A1028" s="21"/>
      <c r="B1028" s="21"/>
      <c r="C1028" s="21"/>
      <c r="D1028" s="28"/>
      <c r="E1028" s="17"/>
      <c r="F1028" s="17"/>
      <c r="G1028" s="31"/>
      <c r="H1028" s="31"/>
    </row>
    <row r="1029" spans="1:8" ht="12.75">
      <c r="A1029" s="21"/>
      <c r="B1029" s="21"/>
      <c r="C1029" s="21"/>
      <c r="D1029" s="28"/>
      <c r="E1029" s="17"/>
      <c r="F1029" s="17"/>
      <c r="G1029" s="31"/>
      <c r="H1029" s="31"/>
    </row>
    <row r="1030" spans="1:8" ht="12.75">
      <c r="A1030" s="21"/>
      <c r="B1030" s="21"/>
      <c r="C1030" s="21"/>
      <c r="D1030" s="28"/>
      <c r="E1030" s="17"/>
      <c r="F1030" s="17"/>
      <c r="G1030" s="31"/>
      <c r="H1030" s="31"/>
    </row>
    <row r="1031" spans="1:8" ht="12.75">
      <c r="A1031" s="21"/>
      <c r="B1031" s="21"/>
      <c r="C1031" s="21"/>
      <c r="D1031" s="28"/>
      <c r="E1031" s="17"/>
      <c r="F1031" s="17"/>
      <c r="G1031" s="31"/>
      <c r="H1031" s="31"/>
    </row>
    <row r="1032" spans="1:8" ht="12.75">
      <c r="A1032" s="21"/>
      <c r="B1032" s="21"/>
      <c r="C1032" s="21"/>
      <c r="D1032" s="28"/>
      <c r="E1032" s="17"/>
      <c r="F1032" s="17"/>
      <c r="G1032" s="31"/>
      <c r="H1032" s="31"/>
    </row>
    <row r="1033" spans="1:8" ht="12.75">
      <c r="A1033" s="21"/>
      <c r="B1033" s="21"/>
      <c r="C1033" s="21"/>
      <c r="D1033" s="28"/>
      <c r="E1033" s="17"/>
      <c r="F1033" s="17"/>
      <c r="G1033" s="31"/>
      <c r="H1033" s="31"/>
    </row>
    <row r="1034" spans="1:8" ht="12.75">
      <c r="A1034" s="21"/>
      <c r="B1034" s="21"/>
      <c r="C1034" s="21"/>
      <c r="D1034" s="28"/>
      <c r="E1034" s="17"/>
      <c r="F1034" s="17"/>
      <c r="G1034" s="31"/>
      <c r="H1034" s="31"/>
    </row>
    <row r="1035" spans="1:8" ht="12.75">
      <c r="A1035" s="21"/>
      <c r="B1035" s="21"/>
      <c r="C1035" s="21"/>
      <c r="D1035" s="28"/>
      <c r="E1035" s="17"/>
      <c r="F1035" s="17"/>
      <c r="G1035" s="31"/>
      <c r="H1035" s="31"/>
    </row>
    <row r="1036" spans="1:8" ht="12.75">
      <c r="A1036" s="21"/>
      <c r="B1036" s="21"/>
      <c r="C1036" s="21"/>
      <c r="D1036" s="28"/>
      <c r="E1036" s="17"/>
      <c r="F1036" s="17"/>
      <c r="G1036" s="31"/>
      <c r="H1036" s="31"/>
    </row>
    <row r="1037" spans="1:8" ht="12.75">
      <c r="A1037" s="21"/>
      <c r="B1037" s="21"/>
      <c r="C1037" s="21"/>
      <c r="D1037" s="28"/>
      <c r="E1037" s="17"/>
      <c r="F1037" s="17"/>
      <c r="G1037" s="31"/>
      <c r="H1037" s="31"/>
    </row>
    <row r="1038" spans="1:8" ht="12.75">
      <c r="A1038" s="21"/>
      <c r="B1038" s="21"/>
      <c r="C1038" s="21"/>
      <c r="D1038" s="28"/>
      <c r="E1038" s="17"/>
      <c r="F1038" s="17"/>
      <c r="G1038" s="31"/>
      <c r="H1038" s="31"/>
    </row>
    <row r="1039" spans="1:8" ht="12.75">
      <c r="A1039" s="21"/>
      <c r="B1039" s="21"/>
      <c r="C1039" s="21"/>
      <c r="D1039" s="28"/>
      <c r="E1039" s="17"/>
      <c r="F1039" s="17"/>
      <c r="G1039" s="31"/>
      <c r="H1039" s="31"/>
    </row>
    <row r="1040" spans="1:8" ht="12.75">
      <c r="A1040" s="21"/>
      <c r="B1040" s="21"/>
      <c r="C1040" s="21"/>
      <c r="D1040" s="28"/>
      <c r="E1040" s="17"/>
      <c r="F1040" s="17"/>
      <c r="G1040" s="31"/>
      <c r="H1040" s="31"/>
    </row>
    <row r="1041" spans="1:8" ht="12.75">
      <c r="A1041" s="21"/>
      <c r="B1041" s="21"/>
      <c r="C1041" s="21"/>
      <c r="D1041" s="28"/>
      <c r="E1041" s="17"/>
      <c r="F1041" s="17"/>
      <c r="G1041" s="31"/>
      <c r="H1041" s="31"/>
    </row>
    <row r="1042" spans="1:8" ht="12.75">
      <c r="A1042" s="21"/>
      <c r="B1042" s="21"/>
      <c r="C1042" s="21"/>
      <c r="D1042" s="28"/>
      <c r="E1042" s="17"/>
      <c r="F1042" s="17"/>
      <c r="G1042" s="31"/>
      <c r="H1042" s="31"/>
    </row>
    <row r="1043" spans="1:8" ht="12.75">
      <c r="A1043" s="21"/>
      <c r="B1043" s="21"/>
      <c r="C1043" s="21"/>
      <c r="D1043" s="28"/>
      <c r="E1043" s="17"/>
      <c r="F1043" s="17"/>
      <c r="G1043" s="31"/>
      <c r="H1043" s="31"/>
    </row>
    <row r="1044" spans="1:8" ht="12.75">
      <c r="A1044" s="21"/>
      <c r="B1044" s="21"/>
      <c r="C1044" s="21"/>
      <c r="D1044" s="28"/>
      <c r="E1044" s="17"/>
      <c r="F1044" s="17"/>
      <c r="G1044" s="31"/>
      <c r="H1044" s="31"/>
    </row>
    <row r="1045" spans="1:8" ht="12.75">
      <c r="A1045" s="21"/>
      <c r="B1045" s="21"/>
      <c r="C1045" s="21"/>
      <c r="D1045" s="28"/>
      <c r="E1045" s="17"/>
      <c r="F1045" s="17"/>
      <c r="G1045" s="31"/>
      <c r="H1045" s="31"/>
    </row>
    <row r="1046" spans="1:8" ht="12.75">
      <c r="A1046" s="21"/>
      <c r="B1046" s="21"/>
      <c r="C1046" s="21"/>
      <c r="D1046" s="28"/>
      <c r="E1046" s="17"/>
      <c r="F1046" s="17"/>
      <c r="G1046" s="31"/>
      <c r="H1046" s="31"/>
    </row>
    <row r="1047" spans="1:8" ht="12.75">
      <c r="A1047" s="21"/>
      <c r="B1047" s="21"/>
      <c r="C1047" s="21"/>
      <c r="D1047" s="28"/>
      <c r="E1047" s="17"/>
      <c r="F1047" s="17"/>
      <c r="G1047" s="31"/>
      <c r="H1047" s="31"/>
    </row>
    <row r="1048" spans="1:8" ht="12.75">
      <c r="A1048" s="21"/>
      <c r="B1048" s="21"/>
      <c r="C1048" s="21"/>
      <c r="D1048" s="28"/>
      <c r="E1048" s="17"/>
      <c r="F1048" s="17"/>
      <c r="G1048" s="31"/>
      <c r="H1048" s="31"/>
    </row>
    <row r="1049" spans="1:8" ht="12.75">
      <c r="A1049" s="21"/>
      <c r="B1049" s="21"/>
      <c r="C1049" s="21"/>
      <c r="D1049" s="28"/>
      <c r="E1049" s="18"/>
      <c r="F1049" s="18"/>
      <c r="G1049" s="31"/>
      <c r="H1049" s="31"/>
    </row>
    <row r="1050" spans="1:8" ht="12.75">
      <c r="A1050" s="21"/>
      <c r="B1050" s="21"/>
      <c r="C1050" s="21"/>
      <c r="D1050" s="28"/>
      <c r="E1050" s="18"/>
      <c r="F1050" s="18"/>
      <c r="G1050" s="31"/>
      <c r="H1050" s="31"/>
    </row>
    <row r="1051" spans="1:8" ht="12.75">
      <c r="A1051" s="21"/>
      <c r="B1051" s="21"/>
      <c r="C1051" s="21"/>
      <c r="D1051" s="28"/>
      <c r="E1051" s="18"/>
      <c r="F1051" s="18"/>
      <c r="G1051" s="31"/>
      <c r="H1051" s="31"/>
    </row>
    <row r="1052" spans="1:8" ht="12.75">
      <c r="A1052" s="21"/>
      <c r="B1052" s="21"/>
      <c r="C1052" s="21"/>
      <c r="D1052" s="28"/>
      <c r="E1052" s="18"/>
      <c r="F1052" s="18"/>
      <c r="G1052" s="31"/>
      <c r="H1052" s="31"/>
    </row>
    <row r="1053" spans="1:8" ht="12.75">
      <c r="A1053" s="21"/>
      <c r="B1053" s="21"/>
      <c r="C1053" s="21"/>
      <c r="D1053" s="28"/>
      <c r="E1053" s="18"/>
      <c r="F1053" s="18"/>
      <c r="G1053" s="31"/>
      <c r="H1053" s="31"/>
    </row>
    <row r="1055" ht="12.75">
      <c r="D1055" s="881" t="s">
        <v>462</v>
      </c>
    </row>
    <row r="1056" spans="1:8" s="38" customFormat="1" ht="12.75">
      <c r="A1056" s="21"/>
      <c r="B1056" s="21"/>
      <c r="C1056" s="21"/>
      <c r="D1056" s="21"/>
      <c r="E1056" s="18"/>
      <c r="F1056" s="11" t="s">
        <v>317</v>
      </c>
      <c r="G1056" s="11"/>
      <c r="H1056" s="12"/>
    </row>
    <row r="1057" spans="1:8" s="38" customFormat="1" ht="12.75">
      <c r="A1057" s="11"/>
      <c r="B1057" s="11"/>
      <c r="C1057" s="11"/>
      <c r="D1057" s="11"/>
      <c r="E1057" s="11"/>
      <c r="F1057" s="11" t="s">
        <v>102</v>
      </c>
      <c r="G1057" s="11"/>
      <c r="H1057" s="12"/>
    </row>
    <row r="1058" spans="1:8" s="38" customFormat="1" ht="12.75">
      <c r="A1058" s="11"/>
      <c r="B1058" s="11"/>
      <c r="C1058" s="11"/>
      <c r="D1058" s="11"/>
      <c r="E1058" s="11"/>
      <c r="F1058" s="11" t="s">
        <v>344</v>
      </c>
      <c r="G1058" s="11"/>
      <c r="H1058" s="12"/>
    </row>
    <row r="1059" spans="1:8" s="38" customFormat="1" ht="12.75">
      <c r="A1059" s="11"/>
      <c r="B1059" s="11"/>
      <c r="C1059" s="11"/>
      <c r="D1059" s="11"/>
      <c r="E1059" s="11"/>
      <c r="F1059" s="11"/>
      <c r="G1059" s="11"/>
      <c r="H1059" s="12"/>
    </row>
    <row r="1060" spans="1:8" s="38" customFormat="1" ht="12.75">
      <c r="A1060" s="782"/>
      <c r="B1060" s="783" t="s">
        <v>312</v>
      </c>
      <c r="C1060" s="783"/>
      <c r="D1060" s="783"/>
      <c r="E1060" s="783"/>
      <c r="F1060" s="783"/>
      <c r="G1060" s="782"/>
      <c r="H1060" s="781"/>
    </row>
    <row r="1061" spans="1:8" s="38" customFormat="1" ht="12.75">
      <c r="A1061" s="782"/>
      <c r="B1061" s="783" t="s">
        <v>288</v>
      </c>
      <c r="C1061" s="783"/>
      <c r="D1061" s="783"/>
      <c r="E1061" s="783"/>
      <c r="F1061" s="783"/>
      <c r="G1061" s="782"/>
      <c r="H1061" s="781"/>
    </row>
    <row r="1062" spans="1:8" s="38" customFormat="1" ht="12.75">
      <c r="A1062" s="458" t="s">
        <v>0</v>
      </c>
      <c r="B1062" s="460" t="s">
        <v>1</v>
      </c>
      <c r="C1062" s="458" t="s">
        <v>2</v>
      </c>
      <c r="D1062" s="460" t="s">
        <v>3</v>
      </c>
      <c r="E1062" s="461" t="s">
        <v>122</v>
      </c>
      <c r="F1062" s="460" t="s">
        <v>124</v>
      </c>
      <c r="G1062" s="457" t="s">
        <v>126</v>
      </c>
      <c r="H1062" s="462" t="s">
        <v>50</v>
      </c>
    </row>
    <row r="1063" spans="1:8" s="38" customFormat="1" ht="12.75">
      <c r="A1063" s="464"/>
      <c r="B1063" s="466"/>
      <c r="C1063" s="464"/>
      <c r="D1063" s="797"/>
      <c r="E1063" s="464" t="s">
        <v>123</v>
      </c>
      <c r="F1063" s="466" t="s">
        <v>125</v>
      </c>
      <c r="G1063" s="463" t="s">
        <v>345</v>
      </c>
      <c r="H1063" s="464" t="s">
        <v>139</v>
      </c>
    </row>
    <row r="1064" spans="1:8" s="38" customFormat="1" ht="12.75">
      <c r="A1064" s="552">
        <v>1</v>
      </c>
      <c r="B1064" s="552">
        <v>2</v>
      </c>
      <c r="C1064" s="552">
        <v>3</v>
      </c>
      <c r="D1064" s="552">
        <v>4</v>
      </c>
      <c r="E1064" s="552">
        <v>5</v>
      </c>
      <c r="F1064" s="552">
        <v>6</v>
      </c>
      <c r="G1064" s="798">
        <v>7</v>
      </c>
      <c r="H1064" s="799">
        <v>8</v>
      </c>
    </row>
    <row r="1065" spans="1:8" s="38" customFormat="1" ht="12.75">
      <c r="A1065" s="470">
        <v>900</v>
      </c>
      <c r="B1065" s="692"/>
      <c r="C1065" s="748"/>
      <c r="D1065" s="614" t="s">
        <v>170</v>
      </c>
      <c r="E1065" s="796">
        <f>E1070</f>
        <v>130000</v>
      </c>
      <c r="F1065" s="796">
        <f>F1070</f>
        <v>130000</v>
      </c>
      <c r="G1065" s="296">
        <f>G1070</f>
        <v>49994.78</v>
      </c>
      <c r="H1065" s="296">
        <f>G1065/F1065*100</f>
        <v>38.45752307692308</v>
      </c>
    </row>
    <row r="1066" spans="1:8" s="38" customFormat="1" ht="12.75">
      <c r="A1066" s="476"/>
      <c r="B1066" s="557"/>
      <c r="C1066" s="748"/>
      <c r="D1066" s="477" t="s">
        <v>383</v>
      </c>
      <c r="E1066" s="796">
        <f>SUM(E1067:E1068)</f>
        <v>130000</v>
      </c>
      <c r="F1066" s="796">
        <f>SUM(F1067:F1068)</f>
        <v>130000</v>
      </c>
      <c r="G1066" s="296">
        <f>SUM(G1067:G1068)</f>
        <v>49994.78</v>
      </c>
      <c r="H1066" s="296">
        <f>G1066/F1066*100</f>
        <v>38.45752307692308</v>
      </c>
    </row>
    <row r="1067" spans="1:8" s="38" customFormat="1" ht="12.75">
      <c r="A1067" s="476"/>
      <c r="B1067" s="557"/>
      <c r="C1067" s="748"/>
      <c r="D1067" s="477" t="s">
        <v>162</v>
      </c>
      <c r="E1067" s="796">
        <f aca="true" t="shared" si="100" ref="E1067:G1068">E1073</f>
        <v>80000</v>
      </c>
      <c r="F1067" s="796">
        <f t="shared" si="100"/>
        <v>80000</v>
      </c>
      <c r="G1067" s="296">
        <f t="shared" si="100"/>
        <v>15115.779999999999</v>
      </c>
      <c r="H1067" s="296">
        <f>G1067/F1067*100</f>
        <v>18.894724999999998</v>
      </c>
    </row>
    <row r="1068" spans="1:8" s="38" customFormat="1" ht="12.75">
      <c r="A1068" s="476"/>
      <c r="B1068" s="557"/>
      <c r="C1068" s="748"/>
      <c r="D1068" s="477" t="s">
        <v>167</v>
      </c>
      <c r="E1068" s="796">
        <f t="shared" si="100"/>
        <v>50000</v>
      </c>
      <c r="F1068" s="796">
        <f t="shared" si="100"/>
        <v>50000</v>
      </c>
      <c r="G1068" s="296">
        <f t="shared" si="100"/>
        <v>34879</v>
      </c>
      <c r="H1068" s="296">
        <f>G1068/F1068*100</f>
        <v>69.758</v>
      </c>
    </row>
    <row r="1069" spans="1:8" s="38" customFormat="1" ht="12.75">
      <c r="A1069" s="645"/>
      <c r="B1069" s="553">
        <v>90019</v>
      </c>
      <c r="C1069" s="500"/>
      <c r="D1069" s="499" t="s">
        <v>171</v>
      </c>
      <c r="E1069" s="503"/>
      <c r="F1069" s="500"/>
      <c r="G1069" s="337"/>
      <c r="H1069" s="547"/>
    </row>
    <row r="1070" spans="1:8" s="38" customFormat="1" ht="12.75">
      <c r="A1070" s="525"/>
      <c r="B1070" s="544"/>
      <c r="C1070" s="500"/>
      <c r="D1070" s="499" t="s">
        <v>153</v>
      </c>
      <c r="E1070" s="500">
        <f>E1071</f>
        <v>130000</v>
      </c>
      <c r="F1070" s="500">
        <f>F1071</f>
        <v>130000</v>
      </c>
      <c r="G1070" s="337">
        <f>G1071</f>
        <v>49994.78</v>
      </c>
      <c r="H1070" s="547">
        <f aca="true" t="shared" si="101" ref="H1070:H1078">G1070/F1070*100</f>
        <v>38.45752307692308</v>
      </c>
    </row>
    <row r="1071" spans="1:8" s="38" customFormat="1" ht="12.75">
      <c r="A1071" s="525"/>
      <c r="B1071" s="544"/>
      <c r="C1071" s="500"/>
      <c r="D1071" s="486" t="s">
        <v>383</v>
      </c>
      <c r="E1071" s="500">
        <f>SUM(E1073:E1074)</f>
        <v>130000</v>
      </c>
      <c r="F1071" s="500">
        <f>SUM(F1073:F1074)</f>
        <v>130000</v>
      </c>
      <c r="G1071" s="337">
        <f>SUM(G1073:G1074)</f>
        <v>49994.78</v>
      </c>
      <c r="H1071" s="547">
        <f t="shared" si="101"/>
        <v>38.45752307692308</v>
      </c>
    </row>
    <row r="1072" spans="1:8" s="38" customFormat="1" ht="12.75">
      <c r="A1072" s="525"/>
      <c r="B1072" s="544"/>
      <c r="C1072" s="500"/>
      <c r="D1072" s="800" t="s">
        <v>316</v>
      </c>
      <c r="E1072" s="520">
        <f>E1073+E1074</f>
        <v>130000</v>
      </c>
      <c r="F1072" s="520">
        <f>F1073+F1074</f>
        <v>130000</v>
      </c>
      <c r="G1072" s="661">
        <f>G1073+G1074</f>
        <v>49994.78</v>
      </c>
      <c r="H1072" s="546">
        <f t="shared" si="101"/>
        <v>38.45752307692308</v>
      </c>
    </row>
    <row r="1073" spans="1:8" s="38" customFormat="1" ht="12.75">
      <c r="A1073" s="525"/>
      <c r="B1073" s="544"/>
      <c r="C1073" s="500"/>
      <c r="D1073" s="527" t="s">
        <v>162</v>
      </c>
      <c r="E1073" s="503">
        <v>80000</v>
      </c>
      <c r="F1073" s="503">
        <v>80000</v>
      </c>
      <c r="G1073" s="421">
        <f>49994.78-34879</f>
        <v>15115.779999999999</v>
      </c>
      <c r="H1073" s="496">
        <f t="shared" si="101"/>
        <v>18.894724999999998</v>
      </c>
    </row>
    <row r="1074" spans="1:8" s="38" customFormat="1" ht="12.75">
      <c r="A1074" s="525"/>
      <c r="B1074" s="532"/>
      <c r="C1074" s="500"/>
      <c r="D1074" s="527" t="s">
        <v>167</v>
      </c>
      <c r="E1074" s="503">
        <v>50000</v>
      </c>
      <c r="F1074" s="503">
        <v>50000</v>
      </c>
      <c r="G1074" s="421">
        <v>34879</v>
      </c>
      <c r="H1074" s="496">
        <f t="shared" si="101"/>
        <v>69.758</v>
      </c>
    </row>
    <row r="1075" spans="1:8" s="38" customFormat="1" ht="12.75">
      <c r="A1075" s="506"/>
      <c r="B1075" s="470"/>
      <c r="C1075" s="471"/>
      <c r="D1075" s="614" t="s">
        <v>339</v>
      </c>
      <c r="E1075" s="796">
        <f>E1076</f>
        <v>130000</v>
      </c>
      <c r="F1075" s="796">
        <f>F1076</f>
        <v>130000</v>
      </c>
      <c r="G1075" s="530">
        <f>G1076</f>
        <v>49994.78</v>
      </c>
      <c r="H1075" s="296">
        <f t="shared" si="101"/>
        <v>38.45752307692308</v>
      </c>
    </row>
    <row r="1076" spans="1:8" s="38" customFormat="1" ht="12.75">
      <c r="A1076" s="507"/>
      <c r="B1076" s="476"/>
      <c r="C1076" s="471"/>
      <c r="D1076" s="477" t="s">
        <v>211</v>
      </c>
      <c r="E1076" s="796">
        <f>SUM(E1077:E1078)</f>
        <v>130000</v>
      </c>
      <c r="F1076" s="796">
        <f>F1077+F1078</f>
        <v>130000</v>
      </c>
      <c r="G1076" s="530">
        <f>G1077+G1078</f>
        <v>49994.78</v>
      </c>
      <c r="H1076" s="296">
        <f t="shared" si="101"/>
        <v>38.45752307692308</v>
      </c>
    </row>
    <row r="1077" spans="1:8" s="38" customFormat="1" ht="12.75">
      <c r="A1077" s="507"/>
      <c r="B1077" s="476"/>
      <c r="C1077" s="471"/>
      <c r="D1077" s="477" t="s">
        <v>162</v>
      </c>
      <c r="E1077" s="796">
        <f aca="true" t="shared" si="102" ref="E1077:G1078">E1067</f>
        <v>80000</v>
      </c>
      <c r="F1077" s="796">
        <f t="shared" si="102"/>
        <v>80000</v>
      </c>
      <c r="G1077" s="530">
        <f t="shared" si="102"/>
        <v>15115.779999999999</v>
      </c>
      <c r="H1077" s="296">
        <f t="shared" si="101"/>
        <v>18.894724999999998</v>
      </c>
    </row>
    <row r="1078" spans="1:8" s="38" customFormat="1" ht="12.75">
      <c r="A1078" s="714"/>
      <c r="B1078" s="482"/>
      <c r="C1078" s="471"/>
      <c r="D1078" s="477" t="s">
        <v>167</v>
      </c>
      <c r="E1078" s="796">
        <f t="shared" si="102"/>
        <v>50000</v>
      </c>
      <c r="F1078" s="796">
        <f t="shared" si="102"/>
        <v>50000</v>
      </c>
      <c r="G1078" s="530">
        <f t="shared" si="102"/>
        <v>34879</v>
      </c>
      <c r="H1078" s="296">
        <f t="shared" si="101"/>
        <v>69.758</v>
      </c>
    </row>
    <row r="1079" spans="1:8" s="38" customFormat="1" ht="12.75">
      <c r="A1079" s="11"/>
      <c r="B1079" s="11"/>
      <c r="C1079" s="11"/>
      <c r="D1079" s="11"/>
      <c r="E1079" s="11"/>
      <c r="F1079" s="11"/>
      <c r="G1079" s="11"/>
      <c r="H1079" s="12"/>
    </row>
    <row r="1080" spans="1:8" s="38" customFormat="1" ht="12.75">
      <c r="A1080" s="11"/>
      <c r="B1080" s="11"/>
      <c r="C1080" s="11"/>
      <c r="D1080" s="11"/>
      <c r="E1080" s="11"/>
      <c r="F1080" s="11"/>
      <c r="G1080" s="11"/>
      <c r="H1080" s="12"/>
    </row>
    <row r="1081" spans="1:8" s="38" customFormat="1" ht="12.75">
      <c r="A1081" s="11"/>
      <c r="B1081" s="11"/>
      <c r="C1081" s="11"/>
      <c r="D1081" s="11"/>
      <c r="E1081" s="11"/>
      <c r="F1081" s="11"/>
      <c r="G1081" s="11"/>
      <c r="H1081" s="12"/>
    </row>
    <row r="1082" spans="1:8" s="38" customFormat="1" ht="12.75">
      <c r="A1082" s="11"/>
      <c r="B1082" s="11"/>
      <c r="C1082" s="11"/>
      <c r="D1082" s="11"/>
      <c r="E1082" s="11"/>
      <c r="F1082" s="11"/>
      <c r="G1082" s="11"/>
      <c r="H1082" s="12"/>
    </row>
    <row r="1083" spans="1:8" s="38" customFormat="1" ht="12.75">
      <c r="A1083" s="11"/>
      <c r="B1083" s="11"/>
      <c r="C1083" s="11"/>
      <c r="D1083" s="11"/>
      <c r="E1083" s="11"/>
      <c r="F1083" s="11"/>
      <c r="G1083" s="11"/>
      <c r="H1083" s="12"/>
    </row>
    <row r="1084" spans="1:8" s="38" customFormat="1" ht="12.75">
      <c r="A1084" s="11"/>
      <c r="B1084" s="11"/>
      <c r="C1084" s="11"/>
      <c r="D1084" s="11"/>
      <c r="E1084" s="11"/>
      <c r="F1084" s="11"/>
      <c r="G1084" s="11"/>
      <c r="H1084" s="12"/>
    </row>
    <row r="1085" spans="1:8" s="38" customFormat="1" ht="12.75">
      <c r="A1085" s="11"/>
      <c r="B1085" s="11"/>
      <c r="C1085" s="11"/>
      <c r="D1085" s="11"/>
      <c r="E1085" s="11"/>
      <c r="F1085" s="11"/>
      <c r="G1085" s="11"/>
      <c r="H1085" s="12"/>
    </row>
    <row r="1086" spans="1:8" s="38" customFormat="1" ht="12.75">
      <c r="A1086" s="11"/>
      <c r="B1086" s="11"/>
      <c r="C1086" s="11"/>
      <c r="D1086" s="11"/>
      <c r="E1086" s="11"/>
      <c r="F1086" s="11"/>
      <c r="G1086" s="11"/>
      <c r="H1086" s="12"/>
    </row>
    <row r="1087" spans="1:8" s="38" customFormat="1" ht="12.75">
      <c r="A1087" s="11"/>
      <c r="B1087" s="11"/>
      <c r="C1087" s="11"/>
      <c r="D1087" s="11"/>
      <c r="E1087" s="11"/>
      <c r="F1087" s="11"/>
      <c r="G1087" s="11"/>
      <c r="H1087" s="12"/>
    </row>
    <row r="1121" ht="12.75">
      <c r="D1121" s="881" t="s">
        <v>463</v>
      </c>
    </row>
    <row r="1122" spans="1:8" ht="12.75">
      <c r="A1122"/>
      <c r="B1122"/>
      <c r="C1122"/>
      <c r="D1122"/>
      <c r="E1122"/>
      <c r="F1122"/>
      <c r="G1122"/>
      <c r="H1122"/>
    </row>
    <row r="1123" spans="1:8" ht="12.75">
      <c r="A1123"/>
      <c r="B1123"/>
      <c r="C1123"/>
      <c r="D1123"/>
      <c r="E1123"/>
      <c r="F1123"/>
      <c r="G1123"/>
      <c r="H1123"/>
    </row>
    <row r="1124" spans="1:8" ht="12.75">
      <c r="A1124"/>
      <c r="B1124"/>
      <c r="C1124"/>
      <c r="D1124"/>
      <c r="E1124"/>
      <c r="F1124"/>
      <c r="G1124"/>
      <c r="H1124"/>
    </row>
    <row r="1125" spans="1:8" ht="12.75">
      <c r="A1125"/>
      <c r="B1125"/>
      <c r="C1125"/>
      <c r="D1125"/>
      <c r="E1125"/>
      <c r="F1125"/>
      <c r="G1125"/>
      <c r="H1125"/>
    </row>
  </sheetData>
  <sheetProtection/>
  <mergeCells count="2">
    <mergeCell ref="C74:C81"/>
    <mergeCell ref="C757:C760"/>
  </mergeCells>
  <printOptions/>
  <pageMargins left="0.5905511811023623" right="0.5905511811023623" top="0.984251968503937" bottom="0.5905511811023623" header="0.5118110236220472" footer="0.2755905511811024"/>
  <pageSetup firstPageNumber="42" useFirstPageNumber="1" horizontalDpi="200" verticalDpi="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86">
      <selection activeCell="D131" sqref="D131"/>
    </sheetView>
  </sheetViews>
  <sheetFormatPr defaultColWidth="9.00390625" defaultRowHeight="12.75"/>
  <cols>
    <col min="1" max="1" width="4.25390625" style="11" customWidth="1"/>
    <col min="2" max="2" width="6.625" style="11" customWidth="1"/>
    <col min="3" max="3" width="4.875" style="11" customWidth="1"/>
    <col min="4" max="4" width="45.125" style="11" customWidth="1"/>
    <col min="5" max="6" width="10.125" style="11" customWidth="1"/>
    <col min="7" max="7" width="11.75390625" style="11" customWidth="1"/>
    <col min="8" max="8" width="6.25390625" style="11" customWidth="1"/>
    <col min="9" max="15" width="9.125" style="455" customWidth="1"/>
  </cols>
  <sheetData>
    <row r="1" spans="6:9" ht="13.5" customHeight="1">
      <c r="F1" s="11" t="s">
        <v>172</v>
      </c>
      <c r="H1" s="12"/>
      <c r="I1" s="8"/>
    </row>
    <row r="2" spans="6:9" ht="13.5" customHeight="1">
      <c r="F2" s="11" t="s">
        <v>102</v>
      </c>
      <c r="H2" s="12"/>
      <c r="I2" s="8"/>
    </row>
    <row r="3" spans="6:9" ht="13.5" customHeight="1">
      <c r="F3" s="11" t="s">
        <v>344</v>
      </c>
      <c r="H3" s="12"/>
      <c r="I3" s="8"/>
    </row>
    <row r="4" spans="4:9" ht="13.5" customHeight="1">
      <c r="D4" s="456" t="s">
        <v>174</v>
      </c>
      <c r="I4" s="8"/>
    </row>
    <row r="5" spans="1:9" ht="12.75">
      <c r="A5" s="457" t="s">
        <v>0</v>
      </c>
      <c r="B5" s="458" t="s">
        <v>1</v>
      </c>
      <c r="C5" s="459" t="s">
        <v>2</v>
      </c>
      <c r="D5" s="460" t="s">
        <v>3</v>
      </c>
      <c r="E5" s="461" t="s">
        <v>122</v>
      </c>
      <c r="F5" s="460" t="s">
        <v>124</v>
      </c>
      <c r="G5" s="457" t="s">
        <v>126</v>
      </c>
      <c r="H5" s="462" t="s">
        <v>50</v>
      </c>
      <c r="I5" s="8"/>
    </row>
    <row r="6" spans="1:9" ht="12.75">
      <c r="A6" s="463"/>
      <c r="B6" s="464"/>
      <c r="C6" s="465"/>
      <c r="D6" s="466"/>
      <c r="E6" s="464" t="s">
        <v>123</v>
      </c>
      <c r="F6" s="466" t="s">
        <v>125</v>
      </c>
      <c r="G6" s="463" t="s">
        <v>345</v>
      </c>
      <c r="H6" s="464" t="s">
        <v>139</v>
      </c>
      <c r="I6" s="8"/>
    </row>
    <row r="7" spans="1:9" ht="12.75">
      <c r="A7" s="458">
        <v>1</v>
      </c>
      <c r="B7" s="458">
        <v>2</v>
      </c>
      <c r="C7" s="552">
        <v>3</v>
      </c>
      <c r="D7" s="463">
        <v>4</v>
      </c>
      <c r="E7" s="464">
        <v>5</v>
      </c>
      <c r="F7" s="464">
        <v>6</v>
      </c>
      <c r="G7" s="463">
        <v>7</v>
      </c>
      <c r="H7" s="468">
        <v>8</v>
      </c>
      <c r="I7" s="8"/>
    </row>
    <row r="8" spans="1:9" ht="12.75">
      <c r="A8" s="644">
        <v>600</v>
      </c>
      <c r="B8" s="614"/>
      <c r="C8" s="471"/>
      <c r="D8" s="614" t="s">
        <v>5</v>
      </c>
      <c r="E8" s="796">
        <f>E9</f>
        <v>5754122</v>
      </c>
      <c r="F8" s="796">
        <f>F9</f>
        <v>5834122</v>
      </c>
      <c r="G8" s="296">
        <f>G9</f>
        <v>216480</v>
      </c>
      <c r="H8" s="296">
        <f>G8/F8*100</f>
        <v>3.710584043323057</v>
      </c>
      <c r="I8" s="8"/>
    </row>
    <row r="9" spans="1:9" ht="12.75">
      <c r="A9" s="524"/>
      <c r="B9" s="511">
        <v>60014</v>
      </c>
      <c r="C9" s="509"/>
      <c r="D9" s="499" t="s">
        <v>175</v>
      </c>
      <c r="E9" s="571">
        <f>E11+E13</f>
        <v>5754122</v>
      </c>
      <c r="F9" s="571">
        <f>F11+F13</f>
        <v>5834122</v>
      </c>
      <c r="G9" s="337">
        <f>G11+G13</f>
        <v>216480</v>
      </c>
      <c r="H9" s="337">
        <f>G9/F9*100</f>
        <v>3.710584043323057</v>
      </c>
      <c r="I9" s="8"/>
    </row>
    <row r="10" spans="1:9" ht="12.75">
      <c r="A10" s="524"/>
      <c r="B10" s="525"/>
      <c r="C10" s="526"/>
      <c r="D10" s="519" t="s">
        <v>165</v>
      </c>
      <c r="E10" s="720">
        <f>E11+E13</f>
        <v>5754122</v>
      </c>
      <c r="F10" s="720">
        <f>F11+F13</f>
        <v>5834122</v>
      </c>
      <c r="G10" s="661">
        <f>G11+G13</f>
        <v>216480</v>
      </c>
      <c r="H10" s="801">
        <v>0</v>
      </c>
      <c r="I10" s="8"/>
    </row>
    <row r="11" spans="1:9" s="36" customFormat="1" ht="12.75">
      <c r="A11" s="802"/>
      <c r="B11" s="803"/>
      <c r="C11" s="804"/>
      <c r="D11" s="805" t="s">
        <v>355</v>
      </c>
      <c r="E11" s="806">
        <f>E12</f>
        <v>5528122</v>
      </c>
      <c r="F11" s="806">
        <f>F12</f>
        <v>5528122</v>
      </c>
      <c r="G11" s="710">
        <f>G12</f>
        <v>0</v>
      </c>
      <c r="H11" s="807">
        <v>0</v>
      </c>
      <c r="I11" s="808"/>
    </row>
    <row r="12" spans="1:9" ht="12.75">
      <c r="A12" s="524"/>
      <c r="B12" s="525"/>
      <c r="C12" s="526">
        <v>6050</v>
      </c>
      <c r="D12" s="528" t="s">
        <v>244</v>
      </c>
      <c r="E12" s="572">
        <v>5528122</v>
      </c>
      <c r="F12" s="572">
        <v>5528122</v>
      </c>
      <c r="G12" s="421">
        <v>0</v>
      </c>
      <c r="H12" s="661">
        <v>0</v>
      </c>
      <c r="I12" s="8"/>
    </row>
    <row r="13" spans="1:9" ht="12.75">
      <c r="A13" s="524"/>
      <c r="B13" s="525"/>
      <c r="C13" s="809">
        <v>6060</v>
      </c>
      <c r="D13" s="733" t="s">
        <v>256</v>
      </c>
      <c r="E13" s="810">
        <v>226000</v>
      </c>
      <c r="F13" s="810">
        <v>306000</v>
      </c>
      <c r="G13" s="543">
        <v>216480</v>
      </c>
      <c r="H13" s="661">
        <f>G13/F13*100</f>
        <v>70.74509803921568</v>
      </c>
      <c r="I13" s="8"/>
    </row>
    <row r="14" spans="1:9" ht="12.75">
      <c r="A14" s="506">
        <v>710</v>
      </c>
      <c r="B14" s="470"/>
      <c r="C14" s="614"/>
      <c r="D14" s="614" t="s">
        <v>176</v>
      </c>
      <c r="E14" s="796">
        <f>E16</f>
        <v>212985</v>
      </c>
      <c r="F14" s="796">
        <f>F16</f>
        <v>212985</v>
      </c>
      <c r="G14" s="296">
        <f>G16</f>
        <v>0</v>
      </c>
      <c r="H14" s="296">
        <f aca="true" t="shared" si="0" ref="H14:H24">G14/F14*100</f>
        <v>0</v>
      </c>
      <c r="I14" s="8"/>
    </row>
    <row r="15" spans="1:9" ht="12.75">
      <c r="A15" s="714"/>
      <c r="B15" s="482"/>
      <c r="C15" s="482"/>
      <c r="D15" s="566" t="s">
        <v>390</v>
      </c>
      <c r="E15" s="716">
        <f>E17</f>
        <v>200485</v>
      </c>
      <c r="F15" s="716">
        <f>F17</f>
        <v>200485</v>
      </c>
      <c r="G15" s="560">
        <v>0</v>
      </c>
      <c r="H15" s="560">
        <v>0</v>
      </c>
      <c r="I15" s="8"/>
    </row>
    <row r="16" spans="1:9" ht="12.75">
      <c r="A16" s="525"/>
      <c r="B16" s="511">
        <v>71012</v>
      </c>
      <c r="C16" s="533"/>
      <c r="D16" s="533" t="s">
        <v>268</v>
      </c>
      <c r="E16" s="721">
        <f>E17+E22</f>
        <v>212985</v>
      </c>
      <c r="F16" s="721">
        <f>F17+F22</f>
        <v>212985</v>
      </c>
      <c r="G16" s="811">
        <v>0</v>
      </c>
      <c r="H16" s="812">
        <f t="shared" si="0"/>
        <v>0</v>
      </c>
      <c r="I16" s="8"/>
    </row>
    <row r="17" spans="1:9" ht="12.75">
      <c r="A17" s="525"/>
      <c r="B17" s="511"/>
      <c r="C17" s="533"/>
      <c r="D17" s="813" t="s">
        <v>434</v>
      </c>
      <c r="E17" s="814">
        <f>SUM(E18:E20)</f>
        <v>200485</v>
      </c>
      <c r="F17" s="814">
        <f>SUM(F18:F20)</f>
        <v>200485</v>
      </c>
      <c r="G17" s="814">
        <f>SUM(G18:G20)</f>
        <v>0</v>
      </c>
      <c r="H17" s="801">
        <v>0</v>
      </c>
      <c r="I17" s="8"/>
    </row>
    <row r="18" spans="1:9" ht="12.75">
      <c r="A18" s="525"/>
      <c r="B18" s="511"/>
      <c r="C18" s="529">
        <v>6067</v>
      </c>
      <c r="D18" s="733" t="s">
        <v>256</v>
      </c>
      <c r="E18" s="722">
        <v>170000</v>
      </c>
      <c r="F18" s="722">
        <v>170000</v>
      </c>
      <c r="G18" s="812">
        <v>0</v>
      </c>
      <c r="H18" s="812">
        <v>0</v>
      </c>
      <c r="I18" s="8"/>
    </row>
    <row r="19" spans="1:9" ht="12.75">
      <c r="A19" s="525"/>
      <c r="B19" s="511"/>
      <c r="C19" s="529">
        <v>6069</v>
      </c>
      <c r="D19" s="733" t="s">
        <v>256</v>
      </c>
      <c r="E19" s="722">
        <v>30000</v>
      </c>
      <c r="F19" s="722">
        <v>30000</v>
      </c>
      <c r="G19" s="812">
        <v>0</v>
      </c>
      <c r="H19" s="812">
        <v>0</v>
      </c>
      <c r="I19" s="8"/>
    </row>
    <row r="20" spans="1:9" ht="12.75">
      <c r="A20" s="525"/>
      <c r="B20" s="511"/>
      <c r="C20" s="529">
        <v>6309</v>
      </c>
      <c r="D20" s="733" t="s">
        <v>410</v>
      </c>
      <c r="E20" s="722">
        <v>485</v>
      </c>
      <c r="F20" s="722">
        <v>485</v>
      </c>
      <c r="G20" s="812">
        <v>0</v>
      </c>
      <c r="H20" s="812">
        <v>0</v>
      </c>
      <c r="I20" s="8"/>
    </row>
    <row r="21" spans="1:9" s="60" customFormat="1" ht="12.75">
      <c r="A21" s="662"/>
      <c r="B21" s="815"/>
      <c r="C21" s="651"/>
      <c r="D21" s="813" t="s">
        <v>319</v>
      </c>
      <c r="E21" s="724">
        <v>12500</v>
      </c>
      <c r="F21" s="724">
        <v>12500</v>
      </c>
      <c r="G21" s="801">
        <v>0</v>
      </c>
      <c r="H21" s="801">
        <v>0</v>
      </c>
      <c r="I21" s="816"/>
    </row>
    <row r="22" spans="1:9" ht="12.75">
      <c r="A22" s="525"/>
      <c r="B22" s="529"/>
      <c r="C22" s="527">
        <v>6060</v>
      </c>
      <c r="D22" s="733" t="s">
        <v>256</v>
      </c>
      <c r="E22" s="572">
        <v>12500</v>
      </c>
      <c r="F22" s="572">
        <v>12500</v>
      </c>
      <c r="G22" s="421">
        <v>0</v>
      </c>
      <c r="H22" s="421">
        <f t="shared" si="0"/>
        <v>0</v>
      </c>
      <c r="I22" s="8"/>
    </row>
    <row r="23" spans="1:9" ht="12.75">
      <c r="A23" s="506">
        <v>750</v>
      </c>
      <c r="B23" s="470"/>
      <c r="C23" s="471"/>
      <c r="D23" s="614" t="s">
        <v>177</v>
      </c>
      <c r="E23" s="796">
        <f>E25+E27</f>
        <v>7047204</v>
      </c>
      <c r="F23" s="796">
        <f>F25+F27</f>
        <v>6483393</v>
      </c>
      <c r="G23" s="296">
        <f>G25+G27</f>
        <v>3644077.4300000006</v>
      </c>
      <c r="H23" s="296">
        <f t="shared" si="0"/>
        <v>56.20633254840484</v>
      </c>
      <c r="I23" s="8"/>
    </row>
    <row r="24" spans="1:9" ht="12.75">
      <c r="A24" s="507"/>
      <c r="B24" s="482"/>
      <c r="C24" s="715"/>
      <c r="D24" s="566" t="s">
        <v>390</v>
      </c>
      <c r="E24" s="765">
        <f>E29</f>
        <v>6579465</v>
      </c>
      <c r="F24" s="817">
        <f>F29</f>
        <v>5920093</v>
      </c>
      <c r="G24" s="619">
        <f>G29</f>
        <v>3495208.6900000004</v>
      </c>
      <c r="H24" s="296">
        <f t="shared" si="0"/>
        <v>59.039759848367254</v>
      </c>
      <c r="I24" s="8"/>
    </row>
    <row r="25" spans="1:9" ht="12.75">
      <c r="A25" s="622"/>
      <c r="B25" s="623">
        <v>75020</v>
      </c>
      <c r="C25" s="491"/>
      <c r="D25" s="818" t="s">
        <v>319</v>
      </c>
      <c r="E25" s="819">
        <f>E26</f>
        <v>25000</v>
      </c>
      <c r="F25" s="820">
        <v>25000</v>
      </c>
      <c r="G25" s="821">
        <v>0</v>
      </c>
      <c r="H25" s="180">
        <v>0</v>
      </c>
      <c r="I25" s="8"/>
    </row>
    <row r="26" spans="1:9" ht="12.75">
      <c r="A26" s="626"/>
      <c r="B26" s="627"/>
      <c r="C26" s="822">
        <v>6060</v>
      </c>
      <c r="D26" s="823" t="s">
        <v>256</v>
      </c>
      <c r="E26" s="824">
        <v>25000</v>
      </c>
      <c r="F26" s="825">
        <v>25000</v>
      </c>
      <c r="G26" s="826">
        <v>0</v>
      </c>
      <c r="H26" s="346">
        <v>0</v>
      </c>
      <c r="I26" s="8"/>
    </row>
    <row r="27" spans="1:15" s="38" customFormat="1" ht="12.75">
      <c r="A27" s="525"/>
      <c r="B27" s="553">
        <v>75095</v>
      </c>
      <c r="C27" s="553"/>
      <c r="D27" s="574" t="s">
        <v>115</v>
      </c>
      <c r="E27" s="554">
        <f>E28</f>
        <v>7022204</v>
      </c>
      <c r="F27" s="575">
        <f>F28</f>
        <v>6458393</v>
      </c>
      <c r="G27" s="576">
        <f>G28</f>
        <v>3644077.4300000006</v>
      </c>
      <c r="H27" s="180">
        <f>G27/F27*100</f>
        <v>56.42390343851792</v>
      </c>
      <c r="I27" s="11"/>
      <c r="J27" s="11"/>
      <c r="K27" s="11"/>
      <c r="L27" s="1"/>
      <c r="M27" s="1"/>
      <c r="N27" s="455"/>
      <c r="O27" s="455"/>
    </row>
    <row r="28" spans="1:15" s="38" customFormat="1" ht="12.75">
      <c r="A28" s="525"/>
      <c r="B28" s="544"/>
      <c r="C28" s="553"/>
      <c r="D28" s="512" t="s">
        <v>143</v>
      </c>
      <c r="E28" s="577">
        <f>E29+E39+E41+E43+E45</f>
        <v>7022204</v>
      </c>
      <c r="F28" s="578">
        <f>F29+F40+F42+F44+F46</f>
        <v>6458393</v>
      </c>
      <c r="G28" s="579">
        <f>G29+G43+G46+G41+G39</f>
        <v>3644077.4300000006</v>
      </c>
      <c r="H28" s="580">
        <f>G28/F28*100</f>
        <v>56.42390343851792</v>
      </c>
      <c r="I28" s="11"/>
      <c r="J28" s="11"/>
      <c r="K28" s="11"/>
      <c r="L28" s="1"/>
      <c r="M28" s="1"/>
      <c r="N28" s="455"/>
      <c r="O28" s="455"/>
    </row>
    <row r="29" spans="1:15" s="43" customFormat="1" ht="12.75">
      <c r="A29" s="517"/>
      <c r="B29" s="582"/>
      <c r="C29" s="583"/>
      <c r="D29" s="584" t="s">
        <v>390</v>
      </c>
      <c r="E29" s="585">
        <f>E30+E33+E36</f>
        <v>6579465</v>
      </c>
      <c r="F29" s="585">
        <f>F30+F33+F36</f>
        <v>5920093</v>
      </c>
      <c r="G29" s="827">
        <f>G30+G33</f>
        <v>3495208.6900000004</v>
      </c>
      <c r="H29" s="522">
        <f>G29/F29*100</f>
        <v>59.039759848367254</v>
      </c>
      <c r="I29" s="586"/>
      <c r="J29" s="586"/>
      <c r="K29" s="586"/>
      <c r="L29" s="587"/>
      <c r="M29" s="587"/>
      <c r="N29" s="588"/>
      <c r="O29" s="588"/>
    </row>
    <row r="30" spans="1:15" s="44" customFormat="1" ht="13.5">
      <c r="A30" s="589"/>
      <c r="B30" s="582"/>
      <c r="C30" s="600"/>
      <c r="D30" s="598" t="s">
        <v>387</v>
      </c>
      <c r="E30" s="592">
        <f>E31+E32</f>
        <v>3354562</v>
      </c>
      <c r="F30" s="592">
        <f>F31+F32</f>
        <v>3354562</v>
      </c>
      <c r="G30" s="828">
        <f>G31+G32</f>
        <v>1476369.76</v>
      </c>
      <c r="H30" s="594">
        <f aca="true" t="shared" si="1" ref="H30:H44">G30/F30*100</f>
        <v>44.01080558356053</v>
      </c>
      <c r="I30" s="595"/>
      <c r="J30" s="595"/>
      <c r="K30" s="595"/>
      <c r="L30" s="596"/>
      <c r="M30" s="596"/>
      <c r="N30" s="597"/>
      <c r="O30" s="597"/>
    </row>
    <row r="31" spans="1:15" s="38" customFormat="1" ht="12.75">
      <c r="A31" s="525"/>
      <c r="B31" s="548"/>
      <c r="C31" s="829">
        <v>6057</v>
      </c>
      <c r="D31" s="528" t="s">
        <v>244</v>
      </c>
      <c r="E31" s="503">
        <v>2304249</v>
      </c>
      <c r="F31" s="503">
        <v>2304249</v>
      </c>
      <c r="G31" s="421">
        <v>1014118.39</v>
      </c>
      <c r="H31" s="496">
        <f t="shared" si="1"/>
        <v>44.010798746142456</v>
      </c>
      <c r="I31" s="11"/>
      <c r="J31" s="11"/>
      <c r="K31" s="11"/>
      <c r="L31" s="1"/>
      <c r="M31" s="1"/>
      <c r="N31" s="455"/>
      <c r="O31" s="455"/>
    </row>
    <row r="32" spans="1:15" s="38" customFormat="1" ht="12.75">
      <c r="A32" s="525"/>
      <c r="B32" s="548"/>
      <c r="C32" s="829">
        <v>6059</v>
      </c>
      <c r="D32" s="528" t="s">
        <v>244</v>
      </c>
      <c r="E32" s="503">
        <v>1050313</v>
      </c>
      <c r="F32" s="503">
        <v>1050313</v>
      </c>
      <c r="G32" s="421">
        <v>462251.37</v>
      </c>
      <c r="H32" s="496">
        <f t="shared" si="1"/>
        <v>44.01082058395926</v>
      </c>
      <c r="I32" s="11"/>
      <c r="J32" s="11"/>
      <c r="K32" s="11"/>
      <c r="L32" s="1"/>
      <c r="M32" s="1"/>
      <c r="N32" s="455"/>
      <c r="O32" s="455"/>
    </row>
    <row r="33" spans="1:15" s="44" customFormat="1" ht="13.5">
      <c r="A33" s="589"/>
      <c r="B33" s="582"/>
      <c r="C33" s="600"/>
      <c r="D33" s="598" t="s">
        <v>388</v>
      </c>
      <c r="E33" s="592">
        <f>E34+E35</f>
        <v>2565531</v>
      </c>
      <c r="F33" s="592">
        <f>F34+F35</f>
        <v>2565531</v>
      </c>
      <c r="G33" s="828">
        <f>G34+G35</f>
        <v>2018838.9300000002</v>
      </c>
      <c r="H33" s="594">
        <f t="shared" si="1"/>
        <v>78.69088036745609</v>
      </c>
      <c r="I33" s="595"/>
      <c r="J33" s="595"/>
      <c r="K33" s="595"/>
      <c r="L33" s="596"/>
      <c r="M33" s="596"/>
      <c r="N33" s="597"/>
      <c r="O33" s="597"/>
    </row>
    <row r="34" spans="1:15" s="38" customFormat="1" ht="12.75">
      <c r="A34" s="525"/>
      <c r="B34" s="548"/>
      <c r="C34" s="829">
        <v>6057</v>
      </c>
      <c r="D34" s="528" t="s">
        <v>244</v>
      </c>
      <c r="E34" s="503">
        <v>1739385</v>
      </c>
      <c r="F34" s="503">
        <v>1739385</v>
      </c>
      <c r="G34" s="421">
        <v>1365397.75</v>
      </c>
      <c r="H34" s="496">
        <f>G34/F34*100</f>
        <v>78.49888035138856</v>
      </c>
      <c r="I34" s="11"/>
      <c r="J34" s="11"/>
      <c r="K34" s="11"/>
      <c r="L34" s="1"/>
      <c r="M34" s="1"/>
      <c r="N34" s="455"/>
      <c r="O34" s="455"/>
    </row>
    <row r="35" spans="1:15" s="38" customFormat="1" ht="12.75">
      <c r="A35" s="525"/>
      <c r="B35" s="548"/>
      <c r="C35" s="829">
        <v>6059</v>
      </c>
      <c r="D35" s="528" t="s">
        <v>244</v>
      </c>
      <c r="E35" s="503">
        <v>826146</v>
      </c>
      <c r="F35" s="503">
        <v>826146</v>
      </c>
      <c r="G35" s="421">
        <v>653441.18</v>
      </c>
      <c r="H35" s="496">
        <f>G35/F35*100</f>
        <v>79.0951212013373</v>
      </c>
      <c r="I35" s="11"/>
      <c r="J35" s="11"/>
      <c r="K35" s="11"/>
      <c r="L35" s="1"/>
      <c r="M35" s="1"/>
      <c r="N35" s="455"/>
      <c r="O35" s="455"/>
    </row>
    <row r="36" spans="1:15" s="44" customFormat="1" ht="13.5">
      <c r="A36" s="589"/>
      <c r="B36" s="582"/>
      <c r="C36" s="583"/>
      <c r="D36" s="605" t="s">
        <v>389</v>
      </c>
      <c r="E36" s="592">
        <f>E37+E38</f>
        <v>659372</v>
      </c>
      <c r="F36" s="592">
        <f>F37+F38</f>
        <v>0</v>
      </c>
      <c r="G36" s="828">
        <f>G37+G38</f>
        <v>0</v>
      </c>
      <c r="H36" s="594">
        <v>0</v>
      </c>
      <c r="I36" s="595"/>
      <c r="J36" s="595"/>
      <c r="K36" s="595"/>
      <c r="L36" s="596"/>
      <c r="M36" s="596"/>
      <c r="N36" s="597"/>
      <c r="O36" s="597"/>
    </row>
    <row r="37" spans="1:15" s="38" customFormat="1" ht="12.75">
      <c r="A37" s="525"/>
      <c r="B37" s="548"/>
      <c r="C37" s="829">
        <v>6057</v>
      </c>
      <c r="D37" s="528" t="s">
        <v>244</v>
      </c>
      <c r="E37" s="503">
        <v>560466</v>
      </c>
      <c r="F37" s="503">
        <v>0</v>
      </c>
      <c r="G37" s="421">
        <v>0</v>
      </c>
      <c r="H37" s="496">
        <v>0</v>
      </c>
      <c r="I37" s="11"/>
      <c r="J37" s="11"/>
      <c r="K37" s="11"/>
      <c r="L37" s="1"/>
      <c r="M37" s="1"/>
      <c r="N37" s="455"/>
      <c r="O37" s="455"/>
    </row>
    <row r="38" spans="1:15" s="38" customFormat="1" ht="12.75">
      <c r="A38" s="525"/>
      <c r="B38" s="548"/>
      <c r="C38" s="829">
        <v>6059</v>
      </c>
      <c r="D38" s="528" t="s">
        <v>244</v>
      </c>
      <c r="E38" s="503">
        <v>98906</v>
      </c>
      <c r="F38" s="503">
        <v>0</v>
      </c>
      <c r="G38" s="421">
        <v>0</v>
      </c>
      <c r="H38" s="496">
        <v>0</v>
      </c>
      <c r="I38" s="11"/>
      <c r="J38" s="11"/>
      <c r="K38" s="11"/>
      <c r="L38" s="1"/>
      <c r="M38" s="1"/>
      <c r="N38" s="455"/>
      <c r="O38" s="455"/>
    </row>
    <row r="39" spans="1:15" s="38" customFormat="1" ht="12.75">
      <c r="A39" s="525"/>
      <c r="B39" s="544"/>
      <c r="C39" s="601"/>
      <c r="D39" s="608" t="s">
        <v>391</v>
      </c>
      <c r="E39" s="609">
        <f>E40</f>
        <v>133812</v>
      </c>
      <c r="F39" s="610">
        <f>F40</f>
        <v>133812</v>
      </c>
      <c r="G39" s="611">
        <f>G40</f>
        <v>0</v>
      </c>
      <c r="H39" s="546">
        <f t="shared" si="1"/>
        <v>0</v>
      </c>
      <c r="I39" s="11"/>
      <c r="J39" s="11"/>
      <c r="K39" s="11"/>
      <c r="L39" s="1"/>
      <c r="M39" s="1"/>
      <c r="N39" s="455"/>
      <c r="O39" s="455"/>
    </row>
    <row r="40" spans="1:15" s="38" customFormat="1" ht="12.75">
      <c r="A40" s="525"/>
      <c r="B40" s="544"/>
      <c r="C40" s="830">
        <v>6050</v>
      </c>
      <c r="D40" s="528" t="s">
        <v>244</v>
      </c>
      <c r="E40" s="503">
        <v>133812</v>
      </c>
      <c r="F40" s="503">
        <v>133812</v>
      </c>
      <c r="G40" s="421">
        <v>0</v>
      </c>
      <c r="H40" s="496">
        <f t="shared" si="1"/>
        <v>0</v>
      </c>
      <c r="I40" s="11"/>
      <c r="J40" s="11"/>
      <c r="K40" s="11"/>
      <c r="L40" s="1"/>
      <c r="M40" s="1"/>
      <c r="N40" s="455"/>
      <c r="O40" s="455"/>
    </row>
    <row r="41" spans="1:15" s="38" customFormat="1" ht="12.75">
      <c r="A41" s="525"/>
      <c r="B41" s="544"/>
      <c r="C41" s="601"/>
      <c r="D41" s="608" t="s">
        <v>392</v>
      </c>
      <c r="E41" s="609">
        <f>E42</f>
        <v>108927</v>
      </c>
      <c r="F41" s="610">
        <f>F42</f>
        <v>108927</v>
      </c>
      <c r="G41" s="611">
        <f>G42</f>
        <v>0</v>
      </c>
      <c r="H41" s="546">
        <f t="shared" si="1"/>
        <v>0</v>
      </c>
      <c r="I41" s="11"/>
      <c r="J41" s="11"/>
      <c r="K41" s="11"/>
      <c r="L41" s="1"/>
      <c r="M41" s="1"/>
      <c r="N41" s="455"/>
      <c r="O41" s="455"/>
    </row>
    <row r="42" spans="1:15" s="38" customFormat="1" ht="12.75">
      <c r="A42" s="525"/>
      <c r="B42" s="544"/>
      <c r="C42" s="830">
        <v>6050</v>
      </c>
      <c r="D42" s="528" t="s">
        <v>244</v>
      </c>
      <c r="E42" s="503">
        <v>108927</v>
      </c>
      <c r="F42" s="503">
        <v>108927</v>
      </c>
      <c r="G42" s="421">
        <v>0</v>
      </c>
      <c r="H42" s="496">
        <f t="shared" si="1"/>
        <v>0</v>
      </c>
      <c r="I42" s="11"/>
      <c r="J42" s="11"/>
      <c r="K42" s="11"/>
      <c r="L42" s="1"/>
      <c r="M42" s="1"/>
      <c r="N42" s="455"/>
      <c r="O42" s="455"/>
    </row>
    <row r="43" spans="1:15" s="38" customFormat="1" ht="12.75">
      <c r="A43" s="525"/>
      <c r="B43" s="544"/>
      <c r="C43" s="601"/>
      <c r="D43" s="608" t="s">
        <v>393</v>
      </c>
      <c r="E43" s="609">
        <f>E44</f>
        <v>120000</v>
      </c>
      <c r="F43" s="610">
        <f>F44</f>
        <v>119181</v>
      </c>
      <c r="G43" s="611">
        <f>G44</f>
        <v>119180.5</v>
      </c>
      <c r="H43" s="546">
        <f t="shared" si="1"/>
        <v>99.99958047004137</v>
      </c>
      <c r="I43" s="11"/>
      <c r="J43" s="11"/>
      <c r="K43" s="11"/>
      <c r="L43" s="1"/>
      <c r="M43" s="1"/>
      <c r="N43" s="455"/>
      <c r="O43" s="455"/>
    </row>
    <row r="44" spans="1:15" s="38" customFormat="1" ht="12.75">
      <c r="A44" s="525"/>
      <c r="B44" s="544"/>
      <c r="C44" s="830">
        <v>6060</v>
      </c>
      <c r="D44" s="599" t="s">
        <v>256</v>
      </c>
      <c r="E44" s="503">
        <v>120000</v>
      </c>
      <c r="F44" s="503">
        <v>119181</v>
      </c>
      <c r="G44" s="421">
        <v>119180.5</v>
      </c>
      <c r="H44" s="496">
        <f t="shared" si="1"/>
        <v>99.99958047004137</v>
      </c>
      <c r="I44" s="11"/>
      <c r="J44" s="11"/>
      <c r="K44" s="11"/>
      <c r="L44" s="1"/>
      <c r="M44" s="1"/>
      <c r="N44" s="455"/>
      <c r="O44" s="455"/>
    </row>
    <row r="45" spans="1:15" s="38" customFormat="1" ht="12.75">
      <c r="A45" s="525"/>
      <c r="B45" s="544"/>
      <c r="C45" s="601"/>
      <c r="D45" s="608" t="s">
        <v>292</v>
      </c>
      <c r="E45" s="609">
        <f>E46</f>
        <v>80000</v>
      </c>
      <c r="F45" s="610">
        <f>F46</f>
        <v>176380</v>
      </c>
      <c r="G45" s="612">
        <f>G46</f>
        <v>29688.24</v>
      </c>
      <c r="H45" s="546">
        <f>G45/F45*100</f>
        <v>16.831976414559474</v>
      </c>
      <c r="I45" s="11"/>
      <c r="J45" s="11"/>
      <c r="K45" s="11"/>
      <c r="L45" s="1"/>
      <c r="M45" s="1"/>
      <c r="N45" s="455"/>
      <c r="O45" s="455"/>
    </row>
    <row r="46" spans="1:15" s="38" customFormat="1" ht="12.75">
      <c r="A46" s="529"/>
      <c r="B46" s="532"/>
      <c r="C46" s="830">
        <v>6050</v>
      </c>
      <c r="D46" s="528" t="s">
        <v>244</v>
      </c>
      <c r="E46" s="503">
        <v>80000</v>
      </c>
      <c r="F46" s="503">
        <v>176380</v>
      </c>
      <c r="G46" s="421">
        <v>29688.24</v>
      </c>
      <c r="H46" s="496">
        <f>G46/F46*100</f>
        <v>16.831976414559474</v>
      </c>
      <c r="I46" s="11"/>
      <c r="J46" s="11"/>
      <c r="K46" s="11"/>
      <c r="L46" s="1"/>
      <c r="M46" s="1"/>
      <c r="N46" s="455"/>
      <c r="O46" s="455"/>
    </row>
    <row r="47" spans="1:9" ht="12.75">
      <c r="A47" s="470">
        <v>851</v>
      </c>
      <c r="B47" s="470"/>
      <c r="C47" s="471"/>
      <c r="D47" s="614" t="s">
        <v>35</v>
      </c>
      <c r="E47" s="472">
        <f>E48+E51</f>
        <v>725000</v>
      </c>
      <c r="F47" s="617">
        <f>F48+F51</f>
        <v>859000</v>
      </c>
      <c r="G47" s="619">
        <f>G48+G51</f>
        <v>55474</v>
      </c>
      <c r="H47" s="296">
        <f>G47/F47*100</f>
        <v>6.457974388824214</v>
      </c>
      <c r="I47" s="8"/>
    </row>
    <row r="48" spans="1:9" ht="12.75">
      <c r="A48" s="645"/>
      <c r="B48" s="553">
        <v>85111</v>
      </c>
      <c r="C48" s="544"/>
      <c r="D48" s="499" t="s">
        <v>192</v>
      </c>
      <c r="E48" s="500">
        <v>0</v>
      </c>
      <c r="F48" s="575">
        <v>69000</v>
      </c>
      <c r="G48" s="576">
        <v>55474</v>
      </c>
      <c r="H48" s="180">
        <v>100</v>
      </c>
      <c r="I48" s="8"/>
    </row>
    <row r="49" spans="1:15" s="38" customFormat="1" ht="12.75">
      <c r="A49" s="525"/>
      <c r="B49" s="544"/>
      <c r="C49" s="601"/>
      <c r="D49" s="608" t="s">
        <v>319</v>
      </c>
      <c r="E49" s="609">
        <f>E50</f>
        <v>0</v>
      </c>
      <c r="F49" s="610">
        <v>69000</v>
      </c>
      <c r="G49" s="612">
        <f>G50</f>
        <v>55474</v>
      </c>
      <c r="H49" s="546">
        <f aca="true" t="shared" si="2" ref="H49:H58">G49/F49*100</f>
        <v>80.39710144927537</v>
      </c>
      <c r="I49" s="11"/>
      <c r="J49" s="11"/>
      <c r="K49" s="11"/>
      <c r="L49" s="1"/>
      <c r="M49" s="1"/>
      <c r="N49" s="455"/>
      <c r="O49" s="455"/>
    </row>
    <row r="50" spans="1:15" s="38" customFormat="1" ht="12.75">
      <c r="A50" s="525"/>
      <c r="B50" s="532"/>
      <c r="C50" s="830">
        <v>6050</v>
      </c>
      <c r="D50" s="528" t="s">
        <v>244</v>
      </c>
      <c r="E50" s="503">
        <v>0</v>
      </c>
      <c r="F50" s="503">
        <v>69000</v>
      </c>
      <c r="G50" s="421">
        <v>55474</v>
      </c>
      <c r="H50" s="496">
        <f t="shared" si="2"/>
        <v>80.39710144927537</v>
      </c>
      <c r="I50" s="11"/>
      <c r="J50" s="11"/>
      <c r="K50" s="11"/>
      <c r="L50" s="1"/>
      <c r="M50" s="1"/>
      <c r="N50" s="455"/>
      <c r="O50" s="455"/>
    </row>
    <row r="51" spans="1:9" ht="12.75">
      <c r="A51" s="525"/>
      <c r="B51" s="544">
        <v>85195</v>
      </c>
      <c r="C51" s="548"/>
      <c r="D51" s="831" t="s">
        <v>336</v>
      </c>
      <c r="E51" s="500">
        <f>E52</f>
        <v>725000</v>
      </c>
      <c r="F51" s="575">
        <f>F52</f>
        <v>790000</v>
      </c>
      <c r="G51" s="576">
        <f>G52</f>
        <v>0</v>
      </c>
      <c r="H51" s="180">
        <f t="shared" si="2"/>
        <v>0</v>
      </c>
      <c r="I51" s="8"/>
    </row>
    <row r="52" spans="1:9" ht="12.75">
      <c r="A52" s="525"/>
      <c r="B52" s="544"/>
      <c r="C52" s="548"/>
      <c r="D52" s="832" t="s">
        <v>319</v>
      </c>
      <c r="E52" s="520">
        <f>E53+E54</f>
        <v>725000</v>
      </c>
      <c r="F52" s="520">
        <f>F53+F54</f>
        <v>790000</v>
      </c>
      <c r="G52" s="520">
        <f>G53+G54</f>
        <v>0</v>
      </c>
      <c r="H52" s="546">
        <f t="shared" si="2"/>
        <v>0</v>
      </c>
      <c r="I52" s="8"/>
    </row>
    <row r="53" spans="1:9" ht="12.75">
      <c r="A53" s="525"/>
      <c r="B53" s="544"/>
      <c r="C53" s="527">
        <v>6050</v>
      </c>
      <c r="D53" s="527" t="s">
        <v>244</v>
      </c>
      <c r="E53" s="503">
        <v>725000</v>
      </c>
      <c r="F53" s="542">
        <v>65000</v>
      </c>
      <c r="G53" s="543">
        <v>0</v>
      </c>
      <c r="H53" s="496">
        <f t="shared" si="2"/>
        <v>0</v>
      </c>
      <c r="I53" s="8"/>
    </row>
    <row r="54" spans="1:15" s="62" customFormat="1" ht="36">
      <c r="A54" s="833"/>
      <c r="B54" s="834"/>
      <c r="C54" s="835">
        <v>6230</v>
      </c>
      <c r="D54" s="836" t="s">
        <v>435</v>
      </c>
      <c r="E54" s="837">
        <v>0</v>
      </c>
      <c r="F54" s="838">
        <v>725000</v>
      </c>
      <c r="G54" s="839">
        <v>0</v>
      </c>
      <c r="H54" s="840">
        <f t="shared" si="2"/>
        <v>0</v>
      </c>
      <c r="I54" s="452"/>
      <c r="J54" s="795"/>
      <c r="K54" s="795"/>
      <c r="L54" s="795"/>
      <c r="M54" s="795"/>
      <c r="N54" s="795"/>
      <c r="O54" s="795"/>
    </row>
    <row r="55" spans="1:9" ht="12.75">
      <c r="A55" s="507">
        <v>852</v>
      </c>
      <c r="B55" s="470"/>
      <c r="C55" s="471"/>
      <c r="D55" s="614" t="s">
        <v>75</v>
      </c>
      <c r="E55" s="472">
        <v>0</v>
      </c>
      <c r="F55" s="617">
        <f>F56</f>
        <v>21000</v>
      </c>
      <c r="G55" s="619">
        <f>G56</f>
        <v>16787</v>
      </c>
      <c r="H55" s="296">
        <f t="shared" si="2"/>
        <v>79.93809523809524</v>
      </c>
      <c r="I55" s="8"/>
    </row>
    <row r="56" spans="1:9" ht="12.75">
      <c r="A56" s="645"/>
      <c r="B56" s="553">
        <v>85202</v>
      </c>
      <c r="C56" s="809"/>
      <c r="D56" s="841" t="s">
        <v>40</v>
      </c>
      <c r="E56" s="500">
        <v>0</v>
      </c>
      <c r="F56" s="575">
        <v>21000</v>
      </c>
      <c r="G56" s="576">
        <f>G58</f>
        <v>16787</v>
      </c>
      <c r="H56" s="180">
        <f t="shared" si="2"/>
        <v>79.93809523809524</v>
      </c>
      <c r="I56" s="8"/>
    </row>
    <row r="57" spans="1:9" ht="12.75">
      <c r="A57" s="525"/>
      <c r="B57" s="544"/>
      <c r="C57" s="548"/>
      <c r="D57" s="842" t="s">
        <v>42</v>
      </c>
      <c r="E57" s="520">
        <v>0</v>
      </c>
      <c r="F57" s="610">
        <v>21000</v>
      </c>
      <c r="G57" s="611">
        <v>16787</v>
      </c>
      <c r="H57" s="665">
        <f t="shared" si="2"/>
        <v>79.93809523809524</v>
      </c>
      <c r="I57" s="8"/>
    </row>
    <row r="58" spans="1:9" ht="12.75">
      <c r="A58" s="529"/>
      <c r="B58" s="532"/>
      <c r="C58" s="822">
        <v>6060</v>
      </c>
      <c r="D58" s="843" t="s">
        <v>256</v>
      </c>
      <c r="E58" s="503">
        <v>0</v>
      </c>
      <c r="F58" s="844">
        <v>21000</v>
      </c>
      <c r="G58" s="421">
        <v>16787</v>
      </c>
      <c r="H58" s="346">
        <f t="shared" si="2"/>
        <v>79.93809523809524</v>
      </c>
      <c r="I58" s="8"/>
    </row>
    <row r="64" ht="12.75">
      <c r="D64" s="881" t="s">
        <v>464</v>
      </c>
    </row>
    <row r="66" spans="1:9" ht="12.75">
      <c r="A66" s="457" t="s">
        <v>0</v>
      </c>
      <c r="B66" s="458" t="s">
        <v>1</v>
      </c>
      <c r="C66" s="459" t="s">
        <v>2</v>
      </c>
      <c r="D66" s="460" t="s">
        <v>3</v>
      </c>
      <c r="E66" s="461" t="s">
        <v>122</v>
      </c>
      <c r="F66" s="460" t="s">
        <v>124</v>
      </c>
      <c r="G66" s="457" t="s">
        <v>126</v>
      </c>
      <c r="H66" s="462" t="s">
        <v>50</v>
      </c>
      <c r="I66" s="8"/>
    </row>
    <row r="67" spans="1:9" ht="12.75">
      <c r="A67" s="463"/>
      <c r="B67" s="464"/>
      <c r="C67" s="465"/>
      <c r="D67" s="466"/>
      <c r="E67" s="464" t="s">
        <v>123</v>
      </c>
      <c r="F67" s="466" t="s">
        <v>125</v>
      </c>
      <c r="G67" s="463" t="s">
        <v>345</v>
      </c>
      <c r="H67" s="464" t="s">
        <v>139</v>
      </c>
      <c r="I67" s="8"/>
    </row>
    <row r="68" spans="1:9" ht="12.75">
      <c r="A68" s="458">
        <v>1</v>
      </c>
      <c r="B68" s="458">
        <v>2</v>
      </c>
      <c r="C68" s="552">
        <v>3</v>
      </c>
      <c r="D68" s="463">
        <v>4</v>
      </c>
      <c r="E68" s="464">
        <v>5</v>
      </c>
      <c r="F68" s="464">
        <v>6</v>
      </c>
      <c r="G68" s="463">
        <v>7</v>
      </c>
      <c r="H68" s="468">
        <v>8</v>
      </c>
      <c r="I68" s="8"/>
    </row>
    <row r="69" spans="1:13" ht="12.75">
      <c r="A69" s="845">
        <v>855</v>
      </c>
      <c r="B69" s="470"/>
      <c r="C69" s="472"/>
      <c r="D69" s="614" t="s">
        <v>273</v>
      </c>
      <c r="E69" s="472">
        <v>50000</v>
      </c>
      <c r="F69" s="472">
        <v>50000</v>
      </c>
      <c r="G69" s="296">
        <v>10000</v>
      </c>
      <c r="H69" s="474">
        <f aca="true" t="shared" si="3" ref="H69:H74">G69/F69*100</f>
        <v>20</v>
      </c>
      <c r="I69" s="8"/>
      <c r="J69" s="1"/>
      <c r="K69" s="1"/>
      <c r="L69" s="1"/>
      <c r="M69" s="1"/>
    </row>
    <row r="70" spans="1:13" ht="12.75">
      <c r="A70" s="846"/>
      <c r="B70" s="553">
        <v>85510</v>
      </c>
      <c r="C70" s="500"/>
      <c r="D70" s="499" t="s">
        <v>295</v>
      </c>
      <c r="E70" s="500">
        <v>50000</v>
      </c>
      <c r="F70" s="500">
        <v>50000</v>
      </c>
      <c r="G70" s="501">
        <v>10000</v>
      </c>
      <c r="H70" s="547">
        <f t="shared" si="3"/>
        <v>20</v>
      </c>
      <c r="I70" s="8"/>
      <c r="J70" s="1"/>
      <c r="K70" s="1"/>
      <c r="L70" s="1"/>
      <c r="M70" s="1"/>
    </row>
    <row r="71" spans="1:13" ht="12.75">
      <c r="A71" s="846"/>
      <c r="B71" s="544"/>
      <c r="C71" s="500"/>
      <c r="D71" s="519" t="s">
        <v>296</v>
      </c>
      <c r="E71" s="520">
        <v>50000</v>
      </c>
      <c r="F71" s="520">
        <v>50000</v>
      </c>
      <c r="G71" s="521">
        <v>10000</v>
      </c>
      <c r="H71" s="496">
        <f t="shared" si="3"/>
        <v>20</v>
      </c>
      <c r="I71" s="8"/>
      <c r="J71" s="1"/>
      <c r="K71" s="1"/>
      <c r="L71" s="1"/>
      <c r="M71" s="1"/>
    </row>
    <row r="72" spans="1:9" ht="12.75">
      <c r="A72" s="524"/>
      <c r="B72" s="511"/>
      <c r="C72" s="548">
        <v>6050</v>
      </c>
      <c r="D72" s="540" t="s">
        <v>244</v>
      </c>
      <c r="E72" s="503">
        <v>50000</v>
      </c>
      <c r="F72" s="542">
        <v>50000</v>
      </c>
      <c r="G72" s="543">
        <v>10000</v>
      </c>
      <c r="H72" s="346">
        <f t="shared" si="3"/>
        <v>20</v>
      </c>
      <c r="I72" s="8"/>
    </row>
    <row r="73" spans="1:9" ht="12.75">
      <c r="A73" s="506"/>
      <c r="B73" s="470"/>
      <c r="C73" s="614"/>
      <c r="D73" s="614" t="s">
        <v>178</v>
      </c>
      <c r="E73" s="796">
        <f>E69+E55+E47+E23+E14+E8</f>
        <v>13789311</v>
      </c>
      <c r="F73" s="796">
        <f>F69+F55+F47+F23+F14+F8</f>
        <v>13460500</v>
      </c>
      <c r="G73" s="530">
        <f>G69+G55+G47+G23+G14+G8</f>
        <v>3942818.4300000006</v>
      </c>
      <c r="H73" s="296">
        <f t="shared" si="3"/>
        <v>29.291767987816208</v>
      </c>
      <c r="I73" s="8"/>
    </row>
    <row r="74" spans="1:9" ht="12.75">
      <c r="A74" s="758"/>
      <c r="B74" s="759"/>
      <c r="C74" s="847"/>
      <c r="D74" s="566" t="s">
        <v>390</v>
      </c>
      <c r="E74" s="621">
        <f>E24+E15</f>
        <v>6779950</v>
      </c>
      <c r="F74" s="621">
        <f>F24+F15</f>
        <v>6120578</v>
      </c>
      <c r="G74" s="531">
        <f>G24+G15</f>
        <v>3495208.6900000004</v>
      </c>
      <c r="H74" s="417">
        <f t="shared" si="3"/>
        <v>57.105859773374355</v>
      </c>
      <c r="I74" s="8"/>
    </row>
    <row r="75" spans="1:9" ht="12.75">
      <c r="A75" s="14"/>
      <c r="B75" s="14"/>
      <c r="C75" s="14"/>
      <c r="D75" s="14"/>
      <c r="E75" s="15"/>
      <c r="F75" s="848"/>
      <c r="G75" s="15"/>
      <c r="H75" s="15"/>
      <c r="I75" s="8"/>
    </row>
    <row r="76" spans="1:9" ht="12.75">
      <c r="A76" s="14"/>
      <c r="B76" s="14"/>
      <c r="C76" s="14"/>
      <c r="D76" s="14"/>
      <c r="E76" s="15"/>
      <c r="F76" s="848"/>
      <c r="G76" s="15"/>
      <c r="H76" s="15"/>
      <c r="I76" s="8"/>
    </row>
    <row r="77" spans="1:9" ht="12.75">
      <c r="A77" s="14"/>
      <c r="B77" s="14"/>
      <c r="C77" s="14"/>
      <c r="D77" s="14"/>
      <c r="E77" s="15"/>
      <c r="F77" s="848"/>
      <c r="G77" s="15"/>
      <c r="H77" s="15"/>
      <c r="I77" s="8"/>
    </row>
    <row r="78" spans="1:9" ht="12.75">
      <c r="A78" s="14"/>
      <c r="B78" s="14"/>
      <c r="C78" s="14"/>
      <c r="D78" s="14"/>
      <c r="E78" s="15"/>
      <c r="F78" s="848"/>
      <c r="G78" s="15"/>
      <c r="H78" s="15"/>
      <c r="I78" s="8"/>
    </row>
    <row r="79" spans="1:9" ht="12.75">
      <c r="A79" s="14"/>
      <c r="B79" s="14"/>
      <c r="C79" s="14"/>
      <c r="D79" s="14"/>
      <c r="E79" s="15"/>
      <c r="F79" s="848"/>
      <c r="G79" s="15"/>
      <c r="H79" s="15"/>
      <c r="I79" s="8"/>
    </row>
    <row r="80" spans="1:9" ht="12.75">
      <c r="A80" s="14"/>
      <c r="B80" s="14"/>
      <c r="C80" s="14"/>
      <c r="D80" s="14"/>
      <c r="E80" s="15"/>
      <c r="F80" s="848"/>
      <c r="G80" s="15"/>
      <c r="H80" s="15"/>
      <c r="I80" s="8"/>
    </row>
    <row r="81" spans="1:9" ht="12.75">
      <c r="A81" s="14"/>
      <c r="B81" s="14"/>
      <c r="C81" s="14"/>
      <c r="D81" s="14"/>
      <c r="E81" s="15"/>
      <c r="F81" s="848"/>
      <c r="G81" s="15"/>
      <c r="H81" s="15"/>
      <c r="I81" s="8"/>
    </row>
    <row r="82" spans="1:9" ht="12.75">
      <c r="A82" s="14"/>
      <c r="B82" s="14"/>
      <c r="C82" s="14"/>
      <c r="D82" s="14"/>
      <c r="E82" s="15"/>
      <c r="F82" s="848"/>
      <c r="G82" s="15"/>
      <c r="H82" s="15"/>
      <c r="I82" s="8"/>
    </row>
    <row r="83" spans="1:9" ht="12.75">
      <c r="A83" s="14"/>
      <c r="B83" s="14"/>
      <c r="C83" s="14"/>
      <c r="D83" s="14"/>
      <c r="E83" s="15"/>
      <c r="F83" s="848"/>
      <c r="G83" s="15"/>
      <c r="H83" s="15"/>
      <c r="I83" s="8"/>
    </row>
    <row r="84" spans="1:9" ht="12.75">
      <c r="A84" s="14"/>
      <c r="B84" s="14"/>
      <c r="C84" s="14"/>
      <c r="D84" s="14"/>
      <c r="E84" s="15"/>
      <c r="F84" s="848"/>
      <c r="G84" s="15"/>
      <c r="H84" s="15"/>
      <c r="I84" s="8"/>
    </row>
    <row r="85" spans="1:9" ht="12.75">
      <c r="A85" s="14"/>
      <c r="B85" s="14"/>
      <c r="C85" s="14"/>
      <c r="D85" s="14"/>
      <c r="E85" s="15"/>
      <c r="F85" s="848"/>
      <c r="G85" s="15"/>
      <c r="H85" s="15"/>
      <c r="I85" s="8"/>
    </row>
    <row r="86" spans="1:9" ht="12.75">
      <c r="A86" s="14"/>
      <c r="B86" s="14"/>
      <c r="C86" s="14"/>
      <c r="D86" s="14"/>
      <c r="E86" s="15"/>
      <c r="F86" s="848"/>
      <c r="G86" s="15"/>
      <c r="H86" s="15"/>
      <c r="I86" s="8"/>
    </row>
    <row r="87" spans="1:9" ht="12.75">
      <c r="A87" s="14"/>
      <c r="B87" s="14"/>
      <c r="C87" s="14"/>
      <c r="D87" s="14"/>
      <c r="E87" s="15"/>
      <c r="F87" s="848"/>
      <c r="G87" s="15"/>
      <c r="H87" s="15"/>
      <c r="I87" s="8"/>
    </row>
    <row r="88" spans="1:9" ht="12.75">
      <c r="A88" s="14"/>
      <c r="B88" s="14"/>
      <c r="C88" s="14"/>
      <c r="D88" s="14"/>
      <c r="E88" s="15"/>
      <c r="F88" s="848"/>
      <c r="G88" s="15"/>
      <c r="H88" s="15"/>
      <c r="I88" s="8"/>
    </row>
    <row r="89" spans="1:9" ht="12.75">
      <c r="A89" s="14"/>
      <c r="B89" s="14"/>
      <c r="C89" s="14"/>
      <c r="D89" s="14"/>
      <c r="E89" s="15"/>
      <c r="F89" s="848"/>
      <c r="G89" s="15"/>
      <c r="H89" s="15"/>
      <c r="I89" s="8"/>
    </row>
    <row r="90" spans="1:9" ht="12.75">
      <c r="A90" s="14"/>
      <c r="B90" s="14"/>
      <c r="C90" s="14"/>
      <c r="D90" s="14"/>
      <c r="E90" s="15"/>
      <c r="F90" s="848"/>
      <c r="G90" s="15"/>
      <c r="H90" s="15"/>
      <c r="I90" s="8"/>
    </row>
    <row r="91" spans="1:9" ht="12.75">
      <c r="A91" s="14"/>
      <c r="B91" s="14"/>
      <c r="C91" s="14"/>
      <c r="D91" s="14"/>
      <c r="E91" s="15"/>
      <c r="F91" s="848"/>
      <c r="G91" s="15"/>
      <c r="H91" s="15"/>
      <c r="I91" s="8"/>
    </row>
    <row r="92" spans="1:9" ht="12.75">
      <c r="A92" s="14"/>
      <c r="B92" s="14"/>
      <c r="C92" s="14"/>
      <c r="D92" s="14"/>
      <c r="E92" s="15"/>
      <c r="F92" s="848"/>
      <c r="G92" s="15"/>
      <c r="H92" s="15"/>
      <c r="I92" s="8"/>
    </row>
    <row r="93" spans="1:9" ht="12.75">
      <c r="A93" s="14"/>
      <c r="B93" s="14"/>
      <c r="C93" s="14"/>
      <c r="D93" s="14"/>
      <c r="E93" s="15"/>
      <c r="F93" s="848"/>
      <c r="G93" s="15"/>
      <c r="H93" s="15"/>
      <c r="I93" s="8"/>
    </row>
    <row r="94" spans="1:9" ht="12.75">
      <c r="A94" s="14"/>
      <c r="B94" s="14"/>
      <c r="C94" s="14"/>
      <c r="D94" s="14"/>
      <c r="E94" s="15"/>
      <c r="F94" s="848"/>
      <c r="G94" s="15"/>
      <c r="H94" s="15"/>
      <c r="I94" s="8"/>
    </row>
    <row r="95" spans="1:9" ht="12.75">
      <c r="A95" s="14"/>
      <c r="B95" s="14"/>
      <c r="C95" s="14"/>
      <c r="D95" s="14"/>
      <c r="E95" s="15"/>
      <c r="F95" s="848"/>
      <c r="G95" s="15"/>
      <c r="H95" s="15"/>
      <c r="I95" s="8"/>
    </row>
    <row r="96" spans="1:9" ht="13.5" customHeight="1">
      <c r="A96" s="14"/>
      <c r="B96" s="14"/>
      <c r="C96" s="14"/>
      <c r="D96" s="14"/>
      <c r="E96" s="15"/>
      <c r="F96" s="848"/>
      <c r="G96" s="15"/>
      <c r="H96" s="15"/>
      <c r="I96" s="8"/>
    </row>
    <row r="97" spans="1:9" ht="12.75">
      <c r="A97" s="14"/>
      <c r="B97" s="14"/>
      <c r="C97" s="14"/>
      <c r="D97" s="14"/>
      <c r="E97" s="15"/>
      <c r="F97" s="848"/>
      <c r="G97" s="15"/>
      <c r="H97" s="15"/>
      <c r="I97" s="8"/>
    </row>
    <row r="98" spans="5:9" ht="12.75">
      <c r="E98" s="12"/>
      <c r="F98" s="63"/>
      <c r="G98" s="12"/>
      <c r="H98" s="12"/>
      <c r="I98" s="8"/>
    </row>
    <row r="99" spans="5:9" ht="12.75">
      <c r="E99" s="12"/>
      <c r="F99" s="63"/>
      <c r="G99" s="12"/>
      <c r="H99" s="12"/>
      <c r="I99" s="8"/>
    </row>
    <row r="100" spans="5:9" ht="12.75">
      <c r="E100" s="12"/>
      <c r="F100" s="63"/>
      <c r="G100" s="12"/>
      <c r="H100" s="12"/>
      <c r="I100" s="8"/>
    </row>
    <row r="101" spans="5:9" ht="12.75">
      <c r="E101" s="12"/>
      <c r="F101" s="63"/>
      <c r="G101" s="12"/>
      <c r="H101" s="12"/>
      <c r="I101" s="8"/>
    </row>
    <row r="102" spans="5:9" ht="12.75">
      <c r="E102" s="12"/>
      <c r="F102" s="63"/>
      <c r="G102" s="12"/>
      <c r="H102" s="12"/>
      <c r="I102" s="8"/>
    </row>
    <row r="103" spans="5:9" ht="12.75">
      <c r="E103" s="12"/>
      <c r="F103" s="63"/>
      <c r="G103" s="12"/>
      <c r="H103" s="12"/>
      <c r="I103" s="8"/>
    </row>
    <row r="104" spans="8:9" ht="12.75">
      <c r="H104" s="12"/>
      <c r="I104" s="8"/>
    </row>
    <row r="105" spans="8:9" ht="12.75">
      <c r="H105" s="12"/>
      <c r="I105" s="8"/>
    </row>
    <row r="106" spans="8:9" ht="12.75">
      <c r="H106" s="12"/>
      <c r="I106" s="8"/>
    </row>
    <row r="107" spans="8:9" ht="12.75">
      <c r="H107" s="12"/>
      <c r="I107" s="8"/>
    </row>
    <row r="108" spans="8:9" ht="12.75">
      <c r="H108" s="12"/>
      <c r="I108" s="8"/>
    </row>
    <row r="109" spans="8:9" ht="12.75">
      <c r="H109" s="12"/>
      <c r="I109" s="8"/>
    </row>
    <row r="110" spans="8:9" ht="12.75">
      <c r="H110" s="12"/>
      <c r="I110" s="8"/>
    </row>
    <row r="111" spans="8:9" ht="12.75">
      <c r="H111" s="12"/>
      <c r="I111" s="8"/>
    </row>
    <row r="112" spans="8:9" ht="12.75">
      <c r="H112" s="12"/>
      <c r="I112" s="8"/>
    </row>
    <row r="113" spans="8:9" ht="12.75">
      <c r="H113" s="12"/>
      <c r="I113" s="8"/>
    </row>
    <row r="114" spans="8:9" ht="12.75">
      <c r="H114" s="12"/>
      <c r="I114" s="8"/>
    </row>
    <row r="115" spans="8:9" ht="12.75">
      <c r="H115" s="12"/>
      <c r="I115" s="8"/>
    </row>
    <row r="116" ht="12.75">
      <c r="I116" s="8"/>
    </row>
    <row r="130" ht="12.75">
      <c r="D130" s="881" t="s">
        <v>465</v>
      </c>
    </row>
  </sheetData>
  <sheetProtection/>
  <printOptions/>
  <pageMargins left="0.5905511811023623" right="0.5905511811023623" top="0.984251968503937" bottom="0.5905511811023623" header="0.2362204724409449" footer="0.4724409448818898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PageLayoutView="0" workbookViewId="0" topLeftCell="A124">
      <selection activeCell="D137" sqref="D137"/>
    </sheetView>
  </sheetViews>
  <sheetFormatPr defaultColWidth="9.00390625" defaultRowHeight="12.75"/>
  <cols>
    <col min="1" max="1" width="5.375" style="11" customWidth="1"/>
    <col min="2" max="2" width="7.00390625" style="11" customWidth="1"/>
    <col min="3" max="3" width="5.00390625" style="11" customWidth="1"/>
    <col min="4" max="4" width="44.375" style="11" customWidth="1"/>
    <col min="5" max="5" width="8.875" style="11" customWidth="1"/>
    <col min="6" max="6" width="10.00390625" style="11" customWidth="1"/>
    <col min="7" max="7" width="11.00390625" style="32" customWidth="1"/>
    <col min="8" max="8" width="6.75390625" style="11" customWidth="1"/>
    <col min="9" max="13" width="9.125" style="455" customWidth="1"/>
  </cols>
  <sheetData>
    <row r="1" spans="6:10" ht="13.5" customHeight="1">
      <c r="F1" s="11" t="s">
        <v>173</v>
      </c>
      <c r="I1" s="8"/>
      <c r="J1" s="8"/>
    </row>
    <row r="2" spans="6:10" ht="13.5" customHeight="1">
      <c r="F2" s="11" t="s">
        <v>102</v>
      </c>
      <c r="I2" s="8"/>
      <c r="J2" s="8"/>
    </row>
    <row r="3" spans="6:10" ht="13.5" customHeight="1">
      <c r="F3" s="11" t="s">
        <v>344</v>
      </c>
      <c r="G3" s="11"/>
      <c r="H3" s="12"/>
      <c r="I3" s="8"/>
      <c r="J3" s="8"/>
    </row>
    <row r="4" spans="9:10" ht="13.5" customHeight="1">
      <c r="I4" s="8"/>
      <c r="J4" s="8"/>
    </row>
    <row r="5" spans="1:13" s="38" customFormat="1" ht="13.5" customHeight="1">
      <c r="A5" s="782"/>
      <c r="B5" s="11"/>
      <c r="C5" s="11"/>
      <c r="D5" s="849" t="s">
        <v>201</v>
      </c>
      <c r="E5" s="11"/>
      <c r="F5" s="783"/>
      <c r="G5" s="850"/>
      <c r="H5" s="781"/>
      <c r="I5" s="8"/>
      <c r="J5" s="8"/>
      <c r="K5" s="455"/>
      <c r="L5" s="455"/>
      <c r="M5" s="455"/>
    </row>
    <row r="6" spans="1:13" s="38" customFormat="1" ht="13.5" customHeight="1">
      <c r="A6" s="782"/>
      <c r="B6" s="849" t="s">
        <v>202</v>
      </c>
      <c r="C6" s="11"/>
      <c r="D6" s="11"/>
      <c r="E6" s="11"/>
      <c r="F6" s="783"/>
      <c r="G6" s="850"/>
      <c r="H6" s="781"/>
      <c r="I6" s="8"/>
      <c r="J6" s="8"/>
      <c r="K6" s="455"/>
      <c r="L6" s="455"/>
      <c r="M6" s="455"/>
    </row>
    <row r="7" spans="1:13" s="38" customFormat="1" ht="13.5" customHeight="1">
      <c r="A7" s="782"/>
      <c r="B7" s="849"/>
      <c r="C7" s="11"/>
      <c r="D7" s="11"/>
      <c r="E7" s="11"/>
      <c r="F7" s="783"/>
      <c r="G7" s="850"/>
      <c r="H7" s="781"/>
      <c r="I7" s="8"/>
      <c r="J7" s="8"/>
      <c r="K7" s="455"/>
      <c r="L7" s="455"/>
      <c r="M7" s="455"/>
    </row>
    <row r="8" spans="1:13" s="38" customFormat="1" ht="13.5" customHeight="1">
      <c r="A8" s="457" t="s">
        <v>0</v>
      </c>
      <c r="B8" s="458" t="s">
        <v>1</v>
      </c>
      <c r="C8" s="459" t="s">
        <v>2</v>
      </c>
      <c r="D8" s="460" t="s">
        <v>3</v>
      </c>
      <c r="E8" s="461" t="s">
        <v>122</v>
      </c>
      <c r="F8" s="460" t="s">
        <v>124</v>
      </c>
      <c r="G8" s="457" t="s">
        <v>126</v>
      </c>
      <c r="H8" s="462" t="s">
        <v>50</v>
      </c>
      <c r="I8" s="8"/>
      <c r="J8" s="8"/>
      <c r="K8" s="455"/>
      <c r="L8" s="455"/>
      <c r="M8" s="455"/>
    </row>
    <row r="9" spans="1:13" s="38" customFormat="1" ht="13.5" customHeight="1">
      <c r="A9" s="463"/>
      <c r="B9" s="464"/>
      <c r="C9" s="465"/>
      <c r="D9" s="466"/>
      <c r="E9" s="464" t="s">
        <v>123</v>
      </c>
      <c r="F9" s="466" t="s">
        <v>125</v>
      </c>
      <c r="G9" s="463" t="s">
        <v>345</v>
      </c>
      <c r="H9" s="464" t="s">
        <v>139</v>
      </c>
      <c r="I9" s="8"/>
      <c r="J9" s="8"/>
      <c r="K9" s="455"/>
      <c r="L9" s="455"/>
      <c r="M9" s="455"/>
    </row>
    <row r="10" spans="1:13" s="38" customFormat="1" ht="11.25" customHeight="1">
      <c r="A10" s="552">
        <v>1</v>
      </c>
      <c r="B10" s="464">
        <v>2</v>
      </c>
      <c r="C10" s="464">
        <v>3</v>
      </c>
      <c r="D10" s="463">
        <v>4</v>
      </c>
      <c r="E10" s="464">
        <v>5</v>
      </c>
      <c r="F10" s="464">
        <v>6</v>
      </c>
      <c r="G10" s="851">
        <v>7</v>
      </c>
      <c r="H10" s="468">
        <v>8</v>
      </c>
      <c r="I10" s="8"/>
      <c r="J10" s="8"/>
      <c r="K10" s="455"/>
      <c r="L10" s="455"/>
      <c r="M10" s="455"/>
    </row>
    <row r="11" spans="1:13" s="38" customFormat="1" ht="13.5" customHeight="1">
      <c r="A11" s="644">
        <v>801</v>
      </c>
      <c r="B11" s="614"/>
      <c r="C11" s="471"/>
      <c r="D11" s="614" t="s">
        <v>30</v>
      </c>
      <c r="E11" s="472">
        <f>E12+E16+E20+E24</f>
        <v>1200034</v>
      </c>
      <c r="F11" s="472">
        <f>F12+F16+F20+F24</f>
        <v>1369084</v>
      </c>
      <c r="G11" s="530">
        <f>G12+G16+G20+G24</f>
        <v>657699</v>
      </c>
      <c r="H11" s="296">
        <f>G11/F11*100</f>
        <v>48.039346015291976</v>
      </c>
      <c r="I11" s="8"/>
      <c r="J11" s="8"/>
      <c r="K11" s="455"/>
      <c r="L11" s="455"/>
      <c r="M11" s="455"/>
    </row>
    <row r="12" spans="1:13" s="38" customFormat="1" ht="13.5" customHeight="1">
      <c r="A12" s="622"/>
      <c r="B12" s="622">
        <v>80102</v>
      </c>
      <c r="C12" s="491"/>
      <c r="D12" s="486" t="s">
        <v>320</v>
      </c>
      <c r="E12" s="487">
        <f>E15</f>
        <v>521911</v>
      </c>
      <c r="F12" s="487">
        <f>F15</f>
        <v>537143</v>
      </c>
      <c r="G12" s="700">
        <f>G15</f>
        <v>321580</v>
      </c>
      <c r="H12" s="180">
        <f>G12/F12*100</f>
        <v>59.86860109877631</v>
      </c>
      <c r="I12" s="8"/>
      <c r="J12" s="8"/>
      <c r="K12" s="455"/>
      <c r="L12" s="455"/>
      <c r="M12" s="455"/>
    </row>
    <row r="13" spans="1:13" s="38" customFormat="1" ht="13.5" customHeight="1">
      <c r="A13" s="626"/>
      <c r="B13" s="626"/>
      <c r="C13" s="491"/>
      <c r="D13" s="519" t="s">
        <v>121</v>
      </c>
      <c r="E13" s="487">
        <v>521911</v>
      </c>
      <c r="F13" s="487">
        <f>F15</f>
        <v>537143</v>
      </c>
      <c r="G13" s="700">
        <f>G15</f>
        <v>321580</v>
      </c>
      <c r="H13" s="180">
        <f>G13/F13*100</f>
        <v>59.86860109877631</v>
      </c>
      <c r="I13" s="8"/>
      <c r="J13" s="8"/>
      <c r="K13" s="455"/>
      <c r="L13" s="455"/>
      <c r="M13" s="455"/>
    </row>
    <row r="14" spans="1:13" s="38" customFormat="1" ht="13.5" customHeight="1">
      <c r="A14" s="626"/>
      <c r="B14" s="626"/>
      <c r="C14" s="527">
        <v>2540</v>
      </c>
      <c r="D14" s="527" t="s">
        <v>183</v>
      </c>
      <c r="E14" s="487"/>
      <c r="F14" s="487"/>
      <c r="G14" s="700"/>
      <c r="H14" s="180"/>
      <c r="I14" s="8"/>
      <c r="J14" s="8"/>
      <c r="K14" s="455"/>
      <c r="L14" s="455"/>
      <c r="M14" s="455"/>
    </row>
    <row r="15" spans="1:13" s="38" customFormat="1" ht="13.5" customHeight="1">
      <c r="A15" s="626"/>
      <c r="B15" s="701"/>
      <c r="C15" s="527"/>
      <c r="D15" s="527" t="s">
        <v>184</v>
      </c>
      <c r="E15" s="494">
        <v>521911</v>
      </c>
      <c r="F15" s="494">
        <v>537143</v>
      </c>
      <c r="G15" s="699">
        <v>321580</v>
      </c>
      <c r="H15" s="346">
        <f>G15/F15*100</f>
        <v>59.86860109877631</v>
      </c>
      <c r="I15" s="8"/>
      <c r="J15" s="8"/>
      <c r="K15" s="455"/>
      <c r="L15" s="455"/>
      <c r="M15" s="455"/>
    </row>
    <row r="16" spans="1:13" s="38" customFormat="1" ht="13.5" customHeight="1">
      <c r="A16" s="626"/>
      <c r="B16" s="622">
        <v>80116</v>
      </c>
      <c r="C16" s="527"/>
      <c r="D16" s="499" t="s">
        <v>394</v>
      </c>
      <c r="E16" s="487">
        <v>103885</v>
      </c>
      <c r="F16" s="487">
        <f>F17</f>
        <v>127667</v>
      </c>
      <c r="G16" s="700">
        <f>G17</f>
        <v>48526</v>
      </c>
      <c r="H16" s="180">
        <f>G16/F16*100</f>
        <v>38.00982242866206</v>
      </c>
      <c r="I16" s="8"/>
      <c r="J16" s="8"/>
      <c r="K16" s="455"/>
      <c r="L16" s="455"/>
      <c r="M16" s="455"/>
    </row>
    <row r="17" spans="1:13" s="47" customFormat="1" ht="13.5" customHeight="1">
      <c r="A17" s="852"/>
      <c r="B17" s="852"/>
      <c r="C17" s="519"/>
      <c r="D17" s="519" t="s">
        <v>395</v>
      </c>
      <c r="E17" s="704">
        <v>103885</v>
      </c>
      <c r="F17" s="704">
        <f>F19</f>
        <v>127667</v>
      </c>
      <c r="G17" s="705">
        <f>G19</f>
        <v>48526</v>
      </c>
      <c r="H17" s="665">
        <f>G17/F17*100</f>
        <v>38.00982242866206</v>
      </c>
      <c r="I17" s="816"/>
      <c r="J17" s="816"/>
      <c r="K17" s="60"/>
      <c r="L17" s="60"/>
      <c r="M17" s="60"/>
    </row>
    <row r="18" spans="1:13" s="38" customFormat="1" ht="13.5" customHeight="1">
      <c r="A18" s="525"/>
      <c r="B18" s="525"/>
      <c r="C18" s="527">
        <v>2540</v>
      </c>
      <c r="D18" s="527" t="s">
        <v>183</v>
      </c>
      <c r="E18" s="520"/>
      <c r="F18" s="520"/>
      <c r="G18" s="649"/>
      <c r="H18" s="421"/>
      <c r="I18" s="8"/>
      <c r="J18" s="8"/>
      <c r="K18" s="239"/>
      <c r="L18" s="455"/>
      <c r="M18" s="455"/>
    </row>
    <row r="19" spans="1:13" s="38" customFormat="1" ht="13.5" customHeight="1">
      <c r="A19" s="525"/>
      <c r="B19" s="529"/>
      <c r="C19" s="527"/>
      <c r="D19" s="527" t="s">
        <v>184</v>
      </c>
      <c r="E19" s="503">
        <v>103885</v>
      </c>
      <c r="F19" s="503">
        <v>127667</v>
      </c>
      <c r="G19" s="638">
        <v>48526</v>
      </c>
      <c r="H19" s="421">
        <f>G19/F19*100</f>
        <v>38.00982242866206</v>
      </c>
      <c r="I19" s="8"/>
      <c r="J19" s="8"/>
      <c r="K19" s="455"/>
      <c r="L19" s="455"/>
      <c r="M19" s="455"/>
    </row>
    <row r="20" spans="1:13" s="38" customFormat="1" ht="13.5" customHeight="1">
      <c r="A20" s="497"/>
      <c r="B20" s="544">
        <v>80117</v>
      </c>
      <c r="C20" s="499"/>
      <c r="D20" s="499" t="s">
        <v>411</v>
      </c>
      <c r="E20" s="500">
        <f>E21</f>
        <v>474521</v>
      </c>
      <c r="F20" s="500">
        <f>F21</f>
        <v>531771</v>
      </c>
      <c r="G20" s="642">
        <f>G21</f>
        <v>219402</v>
      </c>
      <c r="H20" s="337">
        <f>G20/F20*100</f>
        <v>41.258737313618084</v>
      </c>
      <c r="I20" s="8"/>
      <c r="J20" s="8"/>
      <c r="K20" s="455"/>
      <c r="L20" s="455"/>
      <c r="M20" s="455"/>
    </row>
    <row r="21" spans="1:13" s="38" customFormat="1" ht="13.5" customHeight="1">
      <c r="A21" s="525"/>
      <c r="B21" s="548"/>
      <c r="C21" s="527"/>
      <c r="D21" s="519" t="s">
        <v>121</v>
      </c>
      <c r="E21" s="520">
        <f>E23</f>
        <v>474521</v>
      </c>
      <c r="F21" s="520">
        <f>F23</f>
        <v>531771</v>
      </c>
      <c r="G21" s="649">
        <f>G23</f>
        <v>219402</v>
      </c>
      <c r="H21" s="661">
        <f>G21/F21*100</f>
        <v>41.258737313618084</v>
      </c>
      <c r="I21" s="8"/>
      <c r="J21" s="8"/>
      <c r="K21" s="455"/>
      <c r="L21" s="455"/>
      <c r="M21" s="455"/>
    </row>
    <row r="22" spans="1:13" s="38" customFormat="1" ht="13.5" customHeight="1">
      <c r="A22" s="525"/>
      <c r="B22" s="548"/>
      <c r="C22" s="527">
        <v>2540</v>
      </c>
      <c r="D22" s="527" t="s">
        <v>183</v>
      </c>
      <c r="E22" s="520"/>
      <c r="F22" s="520"/>
      <c r="G22" s="649"/>
      <c r="H22" s="421"/>
      <c r="I22" s="8"/>
      <c r="J22" s="8"/>
      <c r="K22" s="239"/>
      <c r="L22" s="455"/>
      <c r="M22" s="455"/>
    </row>
    <row r="23" spans="1:13" s="38" customFormat="1" ht="13.5" customHeight="1">
      <c r="A23" s="525"/>
      <c r="B23" s="548"/>
      <c r="C23" s="527"/>
      <c r="D23" s="527" t="s">
        <v>184</v>
      </c>
      <c r="E23" s="503">
        <v>474521</v>
      </c>
      <c r="F23" s="503">
        <v>531771</v>
      </c>
      <c r="G23" s="638">
        <v>219402</v>
      </c>
      <c r="H23" s="421">
        <f>G23/F23*100</f>
        <v>41.258737313618084</v>
      </c>
      <c r="I23" s="8"/>
      <c r="J23" s="8"/>
      <c r="K23" s="455"/>
      <c r="L23" s="455"/>
      <c r="M23" s="455"/>
    </row>
    <row r="24" spans="1:13" s="38" customFormat="1" ht="13.5" customHeight="1">
      <c r="A24" s="497"/>
      <c r="B24" s="553">
        <v>80120</v>
      </c>
      <c r="C24" s="509"/>
      <c r="D24" s="499" t="s">
        <v>31</v>
      </c>
      <c r="E24" s="500">
        <f>E25</f>
        <v>99717</v>
      </c>
      <c r="F24" s="500">
        <f>F25</f>
        <v>172503</v>
      </c>
      <c r="G24" s="642">
        <f>G25</f>
        <v>68191</v>
      </c>
      <c r="H24" s="337">
        <f>G24/F24*100</f>
        <v>39.53032700880564</v>
      </c>
      <c r="I24" s="8"/>
      <c r="J24" s="8"/>
      <c r="K24" s="455"/>
      <c r="L24" s="455"/>
      <c r="M24" s="455"/>
    </row>
    <row r="25" spans="1:13" s="38" customFormat="1" ht="13.5" customHeight="1">
      <c r="A25" s="517"/>
      <c r="B25" s="545"/>
      <c r="C25" s="518"/>
      <c r="D25" s="519" t="s">
        <v>395</v>
      </c>
      <c r="E25" s="520">
        <f>E27</f>
        <v>99717</v>
      </c>
      <c r="F25" s="520">
        <f>F27</f>
        <v>172503</v>
      </c>
      <c r="G25" s="649">
        <f>G27</f>
        <v>68191</v>
      </c>
      <c r="H25" s="661">
        <f>G25/F25*100</f>
        <v>39.53032700880564</v>
      </c>
      <c r="I25" s="8"/>
      <c r="J25" s="8"/>
      <c r="K25" s="455"/>
      <c r="L25" s="455"/>
      <c r="M25" s="455"/>
    </row>
    <row r="26" spans="1:13" s="38" customFormat="1" ht="13.5" customHeight="1">
      <c r="A26" s="517"/>
      <c r="B26" s="548"/>
      <c r="C26" s="526">
        <v>2540</v>
      </c>
      <c r="D26" s="527" t="s">
        <v>183</v>
      </c>
      <c r="E26" s="520"/>
      <c r="F26" s="520"/>
      <c r="G26" s="649"/>
      <c r="H26" s="421"/>
      <c r="I26" s="8"/>
      <c r="J26" s="8"/>
      <c r="K26" s="455"/>
      <c r="L26" s="455"/>
      <c r="M26" s="455"/>
    </row>
    <row r="27" spans="1:13" s="38" customFormat="1" ht="13.5" customHeight="1">
      <c r="A27" s="525"/>
      <c r="B27" s="549"/>
      <c r="C27" s="14"/>
      <c r="D27" s="527" t="s">
        <v>184</v>
      </c>
      <c r="E27" s="503">
        <v>99717</v>
      </c>
      <c r="F27" s="503">
        <v>172503</v>
      </c>
      <c r="G27" s="638">
        <v>68191</v>
      </c>
      <c r="H27" s="421">
        <f>G27/F27*100</f>
        <v>39.53032700880564</v>
      </c>
      <c r="I27" s="8"/>
      <c r="J27" s="8"/>
      <c r="K27" s="455"/>
      <c r="L27" s="455"/>
      <c r="M27" s="455"/>
    </row>
    <row r="28" spans="1:13" s="38" customFormat="1" ht="13.5" customHeight="1">
      <c r="A28" s="506">
        <v>854</v>
      </c>
      <c r="B28" s="470"/>
      <c r="C28" s="471"/>
      <c r="D28" s="614" t="s">
        <v>45</v>
      </c>
      <c r="E28" s="796">
        <f aca="true" t="shared" si="0" ref="E28:G29">E29</f>
        <v>4038600</v>
      </c>
      <c r="F28" s="796">
        <f t="shared" si="0"/>
        <v>4316326</v>
      </c>
      <c r="G28" s="640">
        <f t="shared" si="0"/>
        <v>2181687</v>
      </c>
      <c r="H28" s="296">
        <f>G28/F28*100</f>
        <v>50.545000539810935</v>
      </c>
      <c r="I28" s="8"/>
      <c r="J28" s="8"/>
      <c r="K28" s="455"/>
      <c r="L28" s="455"/>
      <c r="M28" s="455"/>
    </row>
    <row r="29" spans="1:13" s="38" customFormat="1" ht="13.5" customHeight="1">
      <c r="A29" s="853"/>
      <c r="B29" s="574">
        <v>85420</v>
      </c>
      <c r="C29" s="499"/>
      <c r="D29" s="500" t="s">
        <v>147</v>
      </c>
      <c r="E29" s="571">
        <f t="shared" si="0"/>
        <v>4038600</v>
      </c>
      <c r="F29" s="571">
        <f t="shared" si="0"/>
        <v>4316326</v>
      </c>
      <c r="G29" s="637">
        <f t="shared" si="0"/>
        <v>2181687</v>
      </c>
      <c r="H29" s="180">
        <f>G29/F29*100</f>
        <v>50.545000539810935</v>
      </c>
      <c r="I29" s="8"/>
      <c r="J29" s="8"/>
      <c r="K29" s="455"/>
      <c r="L29" s="455"/>
      <c r="M29" s="455"/>
    </row>
    <row r="30" spans="1:13" s="38" customFormat="1" ht="13.5" customHeight="1">
      <c r="A30" s="662"/>
      <c r="B30" s="641"/>
      <c r="C30" s="529"/>
      <c r="D30" s="651" t="s">
        <v>121</v>
      </c>
      <c r="E30" s="720">
        <f>E32</f>
        <v>4038600</v>
      </c>
      <c r="F30" s="720">
        <f>F32</f>
        <v>4316326</v>
      </c>
      <c r="G30" s="649">
        <f>G32</f>
        <v>2181687</v>
      </c>
      <c r="H30" s="630">
        <f>G30/F30*100</f>
        <v>50.545000539810935</v>
      </c>
      <c r="I30" s="8"/>
      <c r="J30" s="8"/>
      <c r="K30" s="455"/>
      <c r="L30" s="455"/>
      <c r="M30" s="455"/>
    </row>
    <row r="31" spans="1:13" s="38" customFormat="1" ht="13.5" customHeight="1">
      <c r="A31" s="662"/>
      <c r="B31" s="641"/>
      <c r="C31" s="527">
        <v>2540</v>
      </c>
      <c r="D31" s="527" t="s">
        <v>183</v>
      </c>
      <c r="E31" s="720"/>
      <c r="F31" s="720"/>
      <c r="G31" s="649"/>
      <c r="H31" s="630"/>
      <c r="I31" s="8"/>
      <c r="J31" s="8"/>
      <c r="K31" s="455"/>
      <c r="L31" s="455"/>
      <c r="M31" s="455"/>
    </row>
    <row r="32" spans="1:13" s="38" customFormat="1" ht="13.5" customHeight="1">
      <c r="A32" s="662"/>
      <c r="B32" s="854"/>
      <c r="C32" s="645"/>
      <c r="D32" s="645" t="s">
        <v>184</v>
      </c>
      <c r="E32" s="810">
        <v>4038600</v>
      </c>
      <c r="F32" s="810">
        <v>4316326</v>
      </c>
      <c r="G32" s="855">
        <v>2181687</v>
      </c>
      <c r="H32" s="732">
        <f>G32/F32*100</f>
        <v>50.545000539810935</v>
      </c>
      <c r="I32" s="8"/>
      <c r="J32" s="8"/>
      <c r="K32" s="455"/>
      <c r="L32" s="455"/>
      <c r="M32" s="455"/>
    </row>
    <row r="33" spans="1:13" s="38" customFormat="1" ht="13.5" customHeight="1">
      <c r="A33" s="470"/>
      <c r="B33" s="615"/>
      <c r="C33" s="470"/>
      <c r="D33" s="615" t="s">
        <v>204</v>
      </c>
      <c r="E33" s="470"/>
      <c r="F33" s="615"/>
      <c r="G33" s="693"/>
      <c r="H33" s="619"/>
      <c r="I33" s="8"/>
      <c r="J33" s="8"/>
      <c r="K33" s="455"/>
      <c r="L33" s="455"/>
      <c r="M33" s="455"/>
    </row>
    <row r="34" spans="1:13" s="38" customFormat="1" ht="13.5" customHeight="1">
      <c r="A34" s="482"/>
      <c r="B34" s="634"/>
      <c r="C34" s="482"/>
      <c r="D34" s="634" t="s">
        <v>203</v>
      </c>
      <c r="E34" s="856">
        <f>E11+E28</f>
        <v>5238634</v>
      </c>
      <c r="F34" s="857">
        <f>F11+F28</f>
        <v>5685410</v>
      </c>
      <c r="G34" s="858">
        <f>G11+G28</f>
        <v>2839386</v>
      </c>
      <c r="H34" s="859">
        <f>G34/F34*100</f>
        <v>49.94162250391792</v>
      </c>
      <c r="I34" s="8"/>
      <c r="J34" s="8"/>
      <c r="K34" s="455"/>
      <c r="L34" s="455"/>
      <c r="M34" s="455"/>
    </row>
    <row r="35" spans="9:10" ht="13.5" customHeight="1">
      <c r="I35" s="8"/>
      <c r="J35" s="8"/>
    </row>
    <row r="36" spans="5:10" ht="13.5" customHeight="1">
      <c r="E36" s="63"/>
      <c r="F36" s="63"/>
      <c r="I36" s="8"/>
      <c r="J36" s="8"/>
    </row>
    <row r="37" spans="9:10" ht="13.5" customHeight="1">
      <c r="I37" s="8"/>
      <c r="J37" s="8"/>
    </row>
    <row r="38" spans="9:10" ht="13.5" customHeight="1">
      <c r="I38" s="8"/>
      <c r="J38" s="8"/>
    </row>
    <row r="39" spans="9:10" ht="13.5" customHeight="1">
      <c r="I39" s="8"/>
      <c r="J39" s="8"/>
    </row>
    <row r="40" spans="9:10" ht="13.5" customHeight="1">
      <c r="I40" s="8"/>
      <c r="J40" s="8"/>
    </row>
    <row r="41" spans="9:10" ht="13.5" customHeight="1">
      <c r="I41" s="8"/>
      <c r="J41" s="8"/>
    </row>
    <row r="42" spans="9:10" ht="13.5" customHeight="1">
      <c r="I42" s="8"/>
      <c r="J42" s="8"/>
    </row>
    <row r="43" spans="9:10" ht="13.5" customHeight="1">
      <c r="I43" s="8"/>
      <c r="J43" s="8"/>
    </row>
    <row r="44" spans="9:10" ht="13.5" customHeight="1">
      <c r="I44" s="8"/>
      <c r="J44" s="8"/>
    </row>
    <row r="45" spans="6:10" ht="13.5" customHeight="1">
      <c r="F45" s="33"/>
      <c r="I45" s="8"/>
      <c r="J45" s="8"/>
    </row>
    <row r="46" spans="6:10" ht="13.5" customHeight="1">
      <c r="F46" s="33"/>
      <c r="I46" s="8"/>
      <c r="J46" s="8"/>
    </row>
    <row r="47" spans="6:10" ht="13.5" customHeight="1">
      <c r="F47" s="33"/>
      <c r="I47" s="8"/>
      <c r="J47" s="8"/>
    </row>
    <row r="48" spans="6:10" ht="13.5" customHeight="1">
      <c r="F48" s="33"/>
      <c r="I48" s="8"/>
      <c r="J48" s="8"/>
    </row>
    <row r="49" spans="6:10" ht="13.5" customHeight="1">
      <c r="F49" s="33"/>
      <c r="I49" s="8"/>
      <c r="J49" s="8"/>
    </row>
    <row r="50" spans="6:10" ht="13.5" customHeight="1">
      <c r="F50" s="33"/>
      <c r="I50" s="8"/>
      <c r="J50" s="8"/>
    </row>
    <row r="51" spans="6:10" ht="13.5" customHeight="1">
      <c r="F51" s="33"/>
      <c r="I51" s="8"/>
      <c r="J51" s="8"/>
    </row>
    <row r="52" spans="6:10" ht="13.5" customHeight="1">
      <c r="F52" s="33"/>
      <c r="I52" s="8"/>
      <c r="J52" s="8"/>
    </row>
    <row r="53" spans="6:10" ht="13.5" customHeight="1">
      <c r="F53" s="33"/>
      <c r="I53" s="8"/>
      <c r="J53" s="8"/>
    </row>
    <row r="54" spans="6:10" ht="13.5" customHeight="1">
      <c r="F54" s="33"/>
      <c r="I54" s="8"/>
      <c r="J54" s="8"/>
    </row>
    <row r="55" spans="6:10" ht="13.5" customHeight="1">
      <c r="F55" s="33"/>
      <c r="I55" s="8"/>
      <c r="J55" s="8"/>
    </row>
    <row r="56" spans="6:10" ht="13.5" customHeight="1">
      <c r="F56" s="33"/>
      <c r="I56" s="8"/>
      <c r="J56" s="8"/>
    </row>
    <row r="57" spans="6:10" ht="13.5" customHeight="1">
      <c r="F57" s="33"/>
      <c r="I57" s="8"/>
      <c r="J57" s="8"/>
    </row>
    <row r="58" spans="6:10" ht="13.5" customHeight="1">
      <c r="F58" s="33"/>
      <c r="I58" s="8"/>
      <c r="J58" s="8"/>
    </row>
    <row r="59" spans="9:10" ht="13.5" customHeight="1">
      <c r="I59" s="8"/>
      <c r="J59" s="8"/>
    </row>
    <row r="60" spans="9:10" ht="13.5" customHeight="1">
      <c r="I60" s="8"/>
      <c r="J60" s="8"/>
    </row>
    <row r="61" spans="4:10" ht="13.5" customHeight="1">
      <c r="D61" s="881" t="s">
        <v>466</v>
      </c>
      <c r="I61" s="8"/>
      <c r="J61" s="8"/>
    </row>
    <row r="62" spans="1:13" s="38" customFormat="1" ht="13.5" customHeight="1">
      <c r="A62" s="11"/>
      <c r="B62" s="11"/>
      <c r="C62" s="11"/>
      <c r="D62" s="11"/>
      <c r="E62" s="11"/>
      <c r="F62" s="11" t="s">
        <v>246</v>
      </c>
      <c r="G62" s="32"/>
      <c r="H62" s="11"/>
      <c r="I62" s="8"/>
      <c r="J62" s="8"/>
      <c r="K62" s="455"/>
      <c r="L62" s="455"/>
      <c r="M62" s="455"/>
    </row>
    <row r="63" spans="1:13" s="38" customFormat="1" ht="13.5" customHeight="1">
      <c r="A63" s="11"/>
      <c r="B63" s="11"/>
      <c r="C63" s="11"/>
      <c r="D63" s="11"/>
      <c r="E63" s="11"/>
      <c r="F63" s="11" t="s">
        <v>102</v>
      </c>
      <c r="G63" s="32"/>
      <c r="H63" s="11"/>
      <c r="I63" s="8"/>
      <c r="J63" s="8"/>
      <c r="K63" s="455"/>
      <c r="L63" s="455"/>
      <c r="M63" s="455"/>
    </row>
    <row r="64" spans="1:13" s="38" customFormat="1" ht="13.5" customHeight="1">
      <c r="A64" s="11"/>
      <c r="B64" s="11"/>
      <c r="C64" s="11"/>
      <c r="D64" s="11"/>
      <c r="E64" s="11"/>
      <c r="F64" s="11" t="s">
        <v>344</v>
      </c>
      <c r="G64" s="11"/>
      <c r="H64" s="12"/>
      <c r="I64" s="8"/>
      <c r="J64" s="8"/>
      <c r="K64" s="455"/>
      <c r="L64" s="455"/>
      <c r="M64" s="455"/>
    </row>
    <row r="65" spans="1:13" s="38" customFormat="1" ht="13.5" customHeight="1">
      <c r="A65" s="782"/>
      <c r="B65" s="11"/>
      <c r="C65" s="11"/>
      <c r="D65" s="456" t="s">
        <v>412</v>
      </c>
      <c r="E65" s="11"/>
      <c r="F65" s="783"/>
      <c r="G65" s="850"/>
      <c r="H65" s="781"/>
      <c r="I65" s="8"/>
      <c r="J65" s="8"/>
      <c r="K65" s="455"/>
      <c r="L65" s="455"/>
      <c r="M65" s="455"/>
    </row>
    <row r="66" spans="1:13" s="38" customFormat="1" ht="13.5" customHeight="1">
      <c r="A66" s="455"/>
      <c r="B66" s="643"/>
      <c r="C66" s="643"/>
      <c r="D66" s="456" t="s">
        <v>207</v>
      </c>
      <c r="E66" s="643"/>
      <c r="F66" s="783"/>
      <c r="G66" s="860"/>
      <c r="H66" s="861"/>
      <c r="I66" s="8"/>
      <c r="J66" s="8"/>
      <c r="K66" s="455"/>
      <c r="L66" s="455"/>
      <c r="M66" s="455"/>
    </row>
    <row r="67" spans="1:13" s="38" customFormat="1" ht="13.5" customHeight="1">
      <c r="A67" s="782"/>
      <c r="B67" s="849"/>
      <c r="C67" s="11"/>
      <c r="D67" s="11"/>
      <c r="E67" s="11"/>
      <c r="F67" s="783"/>
      <c r="G67" s="850"/>
      <c r="H67" s="781"/>
      <c r="I67" s="8"/>
      <c r="J67" s="8"/>
      <c r="K67" s="455"/>
      <c r="L67" s="455"/>
      <c r="M67" s="455"/>
    </row>
    <row r="68" spans="1:13" s="38" customFormat="1" ht="13.5" customHeight="1">
      <c r="A68" s="457" t="s">
        <v>0</v>
      </c>
      <c r="B68" s="458" t="s">
        <v>1</v>
      </c>
      <c r="C68" s="459" t="s">
        <v>2</v>
      </c>
      <c r="D68" s="460" t="s">
        <v>3</v>
      </c>
      <c r="E68" s="461" t="s">
        <v>122</v>
      </c>
      <c r="F68" s="460" t="s">
        <v>124</v>
      </c>
      <c r="G68" s="457" t="s">
        <v>126</v>
      </c>
      <c r="H68" s="462" t="s">
        <v>50</v>
      </c>
      <c r="I68" s="8"/>
      <c r="J68" s="8"/>
      <c r="K68" s="455"/>
      <c r="L68" s="455"/>
      <c r="M68" s="455"/>
    </row>
    <row r="69" spans="1:13" s="38" customFormat="1" ht="13.5" customHeight="1">
      <c r="A69" s="463"/>
      <c r="B69" s="464"/>
      <c r="C69" s="465"/>
      <c r="D69" s="466"/>
      <c r="E69" s="464" t="s">
        <v>123</v>
      </c>
      <c r="F69" s="466" t="s">
        <v>125</v>
      </c>
      <c r="G69" s="463" t="s">
        <v>345</v>
      </c>
      <c r="H69" s="464" t="s">
        <v>139</v>
      </c>
      <c r="I69" s="8"/>
      <c r="J69" s="8"/>
      <c r="K69" s="455"/>
      <c r="L69" s="455"/>
      <c r="M69" s="455"/>
    </row>
    <row r="70" spans="1:13" s="38" customFormat="1" ht="13.5" customHeight="1">
      <c r="A70" s="458">
        <v>1</v>
      </c>
      <c r="B70" s="464">
        <v>2</v>
      </c>
      <c r="C70" s="464">
        <v>3</v>
      </c>
      <c r="D70" s="463">
        <v>4</v>
      </c>
      <c r="E70" s="464">
        <v>5</v>
      </c>
      <c r="F70" s="464">
        <v>6</v>
      </c>
      <c r="G70" s="851">
        <v>7</v>
      </c>
      <c r="H70" s="468">
        <v>8</v>
      </c>
      <c r="I70" s="8"/>
      <c r="J70" s="8"/>
      <c r="K70" s="455"/>
      <c r="L70" s="455"/>
      <c r="M70" s="455"/>
    </row>
    <row r="71" spans="1:13" s="38" customFormat="1" ht="13.5" customHeight="1">
      <c r="A71" s="614">
        <v>755</v>
      </c>
      <c r="B71" s="615"/>
      <c r="C71" s="470"/>
      <c r="D71" s="470" t="s">
        <v>307</v>
      </c>
      <c r="E71" s="765">
        <f>E72</f>
        <v>60060</v>
      </c>
      <c r="F71" s="765">
        <f>F72</f>
        <v>60060</v>
      </c>
      <c r="G71" s="693">
        <f>G72</f>
        <v>25025</v>
      </c>
      <c r="H71" s="296">
        <f>G71/F71*100</f>
        <v>41.66666666666667</v>
      </c>
      <c r="I71" s="8"/>
      <c r="J71" s="8"/>
      <c r="K71" s="455"/>
      <c r="L71" s="455"/>
      <c r="M71" s="455"/>
    </row>
    <row r="72" spans="1:13" s="38" customFormat="1" ht="13.5" customHeight="1">
      <c r="A72" s="567"/>
      <c r="B72" s="553">
        <v>75515</v>
      </c>
      <c r="C72" s="499"/>
      <c r="D72" s="499" t="s">
        <v>415</v>
      </c>
      <c r="E72" s="500">
        <f>E75</f>
        <v>60060</v>
      </c>
      <c r="F72" s="500">
        <f>F75</f>
        <v>60060</v>
      </c>
      <c r="G72" s="642">
        <f>G75</f>
        <v>25025</v>
      </c>
      <c r="H72" s="180">
        <f>G72/F72*100</f>
        <v>41.66666666666667</v>
      </c>
      <c r="I72" s="8"/>
      <c r="J72" s="8"/>
      <c r="K72" s="455"/>
      <c r="L72" s="455"/>
      <c r="M72" s="455"/>
    </row>
    <row r="73" spans="1:13" s="38" customFormat="1" ht="13.5" customHeight="1">
      <c r="A73" s="497"/>
      <c r="B73" s="544"/>
      <c r="C73" s="862">
        <v>2360</v>
      </c>
      <c r="D73" s="527" t="s">
        <v>416</v>
      </c>
      <c r="E73" s="503"/>
      <c r="F73" s="503"/>
      <c r="G73" s="581"/>
      <c r="H73" s="180"/>
      <c r="I73" s="8"/>
      <c r="J73" s="8"/>
      <c r="K73" s="455"/>
      <c r="L73" s="455"/>
      <c r="M73" s="455"/>
    </row>
    <row r="74" spans="1:13" s="38" customFormat="1" ht="13.5" customHeight="1">
      <c r="A74" s="497"/>
      <c r="B74" s="544"/>
      <c r="C74" s="727"/>
      <c r="D74" s="527" t="s">
        <v>417</v>
      </c>
      <c r="E74" s="503"/>
      <c r="F74" s="503"/>
      <c r="G74" s="581"/>
      <c r="H74" s="180"/>
      <c r="I74" s="8"/>
      <c r="J74" s="8"/>
      <c r="K74" s="455"/>
      <c r="L74" s="455"/>
      <c r="M74" s="455"/>
    </row>
    <row r="75" spans="1:13" s="38" customFormat="1" ht="13.5" customHeight="1">
      <c r="A75" s="497"/>
      <c r="B75" s="544"/>
      <c r="C75" s="727"/>
      <c r="D75" s="527" t="s">
        <v>418</v>
      </c>
      <c r="E75" s="503">
        <v>60060</v>
      </c>
      <c r="F75" s="503">
        <v>60060</v>
      </c>
      <c r="G75" s="581">
        <v>25025</v>
      </c>
      <c r="H75" s="346">
        <f>G75/F75*100</f>
        <v>41.66666666666667</v>
      </c>
      <c r="I75" s="8"/>
      <c r="J75" s="8"/>
      <c r="K75" s="455"/>
      <c r="L75" s="455"/>
      <c r="M75" s="455"/>
    </row>
    <row r="76" spans="1:13" s="38" customFormat="1" ht="13.5" customHeight="1">
      <c r="A76" s="614">
        <v>852</v>
      </c>
      <c r="B76" s="615"/>
      <c r="C76" s="470"/>
      <c r="D76" s="470" t="s">
        <v>75</v>
      </c>
      <c r="E76" s="765">
        <f>E77</f>
        <v>26130</v>
      </c>
      <c r="F76" s="765">
        <f>F77</f>
        <v>26130</v>
      </c>
      <c r="G76" s="693">
        <f>G77</f>
        <v>0</v>
      </c>
      <c r="H76" s="296">
        <f>G76/F76*100</f>
        <v>0</v>
      </c>
      <c r="I76" s="8"/>
      <c r="J76" s="8"/>
      <c r="K76" s="455"/>
      <c r="L76" s="455"/>
      <c r="M76" s="455"/>
    </row>
    <row r="77" spans="1:13" s="38" customFormat="1" ht="13.5" customHeight="1">
      <c r="A77" s="567"/>
      <c r="B77" s="553">
        <v>85295</v>
      </c>
      <c r="C77" s="499"/>
      <c r="D77" s="499" t="s">
        <v>61</v>
      </c>
      <c r="E77" s="500">
        <f>E80</f>
        <v>26130</v>
      </c>
      <c r="F77" s="500">
        <f>F80</f>
        <v>26130</v>
      </c>
      <c r="G77" s="642">
        <f>G80</f>
        <v>0</v>
      </c>
      <c r="H77" s="180">
        <f>G77/F77*100</f>
        <v>0</v>
      </c>
      <c r="I77" s="8"/>
      <c r="J77" s="8"/>
      <c r="K77" s="455"/>
      <c r="L77" s="455"/>
      <c r="M77" s="455"/>
    </row>
    <row r="78" spans="1:13" s="38" customFormat="1" ht="13.5" customHeight="1">
      <c r="A78" s="497"/>
      <c r="B78" s="544"/>
      <c r="C78" s="862">
        <v>2820</v>
      </c>
      <c r="D78" s="527" t="s">
        <v>224</v>
      </c>
      <c r="E78" s="503"/>
      <c r="F78" s="503"/>
      <c r="G78" s="581"/>
      <c r="H78" s="180"/>
      <c r="I78" s="8"/>
      <c r="J78" s="8"/>
      <c r="K78" s="455"/>
      <c r="L78" s="455"/>
      <c r="M78" s="455"/>
    </row>
    <row r="79" spans="1:13" s="38" customFormat="1" ht="13.5" customHeight="1">
      <c r="A79" s="497"/>
      <c r="B79" s="544"/>
      <c r="C79" s="727"/>
      <c r="D79" s="527" t="s">
        <v>225</v>
      </c>
      <c r="E79" s="503"/>
      <c r="F79" s="503"/>
      <c r="G79" s="581"/>
      <c r="H79" s="180"/>
      <c r="I79" s="8"/>
      <c r="J79" s="8"/>
      <c r="K79" s="455"/>
      <c r="L79" s="455"/>
      <c r="M79" s="455"/>
    </row>
    <row r="80" spans="1:13" s="38" customFormat="1" ht="13.5" customHeight="1">
      <c r="A80" s="497"/>
      <c r="B80" s="544"/>
      <c r="C80" s="727"/>
      <c r="D80" s="527" t="s">
        <v>226</v>
      </c>
      <c r="E80" s="503">
        <v>26130</v>
      </c>
      <c r="F80" s="503">
        <v>26130</v>
      </c>
      <c r="G80" s="581">
        <v>0</v>
      </c>
      <c r="H80" s="346">
        <f>G80/F80*100</f>
        <v>0</v>
      </c>
      <c r="I80" s="8"/>
      <c r="J80" s="8"/>
      <c r="K80" s="455"/>
      <c r="L80" s="455"/>
      <c r="M80" s="455"/>
    </row>
    <row r="81" spans="1:13" s="38" customFormat="1" ht="13.5" customHeight="1">
      <c r="A81" s="614">
        <v>900</v>
      </c>
      <c r="B81" s="471"/>
      <c r="C81" s="748"/>
      <c r="D81" s="614" t="s">
        <v>170</v>
      </c>
      <c r="E81" s="472">
        <f>E83</f>
        <v>35000</v>
      </c>
      <c r="F81" s="472">
        <f>F83</f>
        <v>35000</v>
      </c>
      <c r="G81" s="640">
        <f>G83</f>
        <v>34879</v>
      </c>
      <c r="H81" s="474">
        <f>G81/F81*100</f>
        <v>99.65428571428572</v>
      </c>
      <c r="I81" s="8"/>
      <c r="J81" s="8"/>
      <c r="K81" s="455"/>
      <c r="L81" s="455"/>
      <c r="M81" s="455"/>
    </row>
    <row r="82" spans="1:13" s="38" customFormat="1" ht="13.5" customHeight="1">
      <c r="A82" s="645"/>
      <c r="B82" s="502">
        <v>90019</v>
      </c>
      <c r="C82" s="729"/>
      <c r="D82" s="499" t="s">
        <v>171</v>
      </c>
      <c r="E82" s="503"/>
      <c r="F82" s="500"/>
      <c r="G82" s="637"/>
      <c r="H82" s="547"/>
      <c r="I82" s="8"/>
      <c r="J82" s="8"/>
      <c r="K82" s="455"/>
      <c r="L82" s="455"/>
      <c r="M82" s="455"/>
    </row>
    <row r="83" spans="1:13" s="38" customFormat="1" ht="13.5" customHeight="1">
      <c r="A83" s="525"/>
      <c r="B83" s="511"/>
      <c r="C83" s="729"/>
      <c r="D83" s="499" t="s">
        <v>153</v>
      </c>
      <c r="E83" s="500">
        <f>E86</f>
        <v>35000</v>
      </c>
      <c r="F83" s="500">
        <f>F86</f>
        <v>35000</v>
      </c>
      <c r="G83" s="637">
        <f>G86</f>
        <v>34879</v>
      </c>
      <c r="H83" s="547">
        <f>G83/F83*100</f>
        <v>99.65428571428572</v>
      </c>
      <c r="I83" s="8"/>
      <c r="J83" s="8"/>
      <c r="K83" s="455"/>
      <c r="L83" s="455"/>
      <c r="M83" s="455"/>
    </row>
    <row r="84" spans="1:13" s="38" customFormat="1" ht="13.5" customHeight="1">
      <c r="A84" s="525"/>
      <c r="B84" s="525"/>
      <c r="C84" s="863">
        <v>2830</v>
      </c>
      <c r="D84" s="527" t="s">
        <v>180</v>
      </c>
      <c r="E84" s="503"/>
      <c r="F84" s="503"/>
      <c r="G84" s="638"/>
      <c r="H84" s="496"/>
      <c r="I84" s="8"/>
      <c r="J84" s="8"/>
      <c r="K84" s="455"/>
      <c r="L84" s="455"/>
      <c r="M84" s="455"/>
    </row>
    <row r="85" spans="1:13" s="38" customFormat="1" ht="13.5" customHeight="1">
      <c r="A85" s="525"/>
      <c r="B85" s="525"/>
      <c r="C85" s="727"/>
      <c r="D85" s="527" t="s">
        <v>181</v>
      </c>
      <c r="E85" s="503"/>
      <c r="F85" s="503"/>
      <c r="G85" s="638"/>
      <c r="H85" s="496"/>
      <c r="I85" s="8"/>
      <c r="J85" s="8"/>
      <c r="K85" s="455"/>
      <c r="L85" s="455"/>
      <c r="M85" s="455"/>
    </row>
    <row r="86" spans="1:13" s="38" customFormat="1" ht="13.5" customHeight="1">
      <c r="A86" s="525"/>
      <c r="B86" s="525"/>
      <c r="C86" s="730"/>
      <c r="D86" s="645" t="s">
        <v>182</v>
      </c>
      <c r="E86" s="541">
        <v>35000</v>
      </c>
      <c r="F86" s="541">
        <v>35000</v>
      </c>
      <c r="G86" s="855">
        <v>34879</v>
      </c>
      <c r="H86" s="732">
        <f>G86/F86*100</f>
        <v>99.65428571428572</v>
      </c>
      <c r="I86" s="8"/>
      <c r="J86" s="8"/>
      <c r="K86" s="455"/>
      <c r="L86" s="455"/>
      <c r="M86" s="455"/>
    </row>
    <row r="87" spans="1:13" s="38" customFormat="1" ht="13.5" customHeight="1">
      <c r="A87" s="470">
        <v>921</v>
      </c>
      <c r="B87" s="615"/>
      <c r="C87" s="616"/>
      <c r="D87" s="615" t="s">
        <v>227</v>
      </c>
      <c r="E87" s="616"/>
      <c r="F87" s="617"/>
      <c r="G87" s="693"/>
      <c r="H87" s="864"/>
      <c r="I87" s="8"/>
      <c r="J87" s="8"/>
      <c r="K87" s="455"/>
      <c r="L87" s="455"/>
      <c r="M87" s="455"/>
    </row>
    <row r="88" spans="1:13" s="38" customFormat="1" ht="13.5" customHeight="1">
      <c r="A88" s="482"/>
      <c r="B88" s="634"/>
      <c r="C88" s="635"/>
      <c r="D88" s="634" t="s">
        <v>228</v>
      </c>
      <c r="E88" s="635">
        <f>E89</f>
        <v>62730</v>
      </c>
      <c r="F88" s="865">
        <f>F89</f>
        <v>62730</v>
      </c>
      <c r="G88" s="636">
        <f>G89</f>
        <v>62730</v>
      </c>
      <c r="H88" s="866">
        <f>G88/F88*100</f>
        <v>100</v>
      </c>
      <c r="I88" s="8"/>
      <c r="J88" s="8"/>
      <c r="K88" s="455"/>
      <c r="L88" s="455"/>
      <c r="M88" s="455"/>
    </row>
    <row r="89" spans="1:13" s="38" customFormat="1" ht="13.5" customHeight="1">
      <c r="A89" s="867"/>
      <c r="B89" s="511">
        <v>92120</v>
      </c>
      <c r="C89" s="726"/>
      <c r="D89" s="533" t="s">
        <v>229</v>
      </c>
      <c r="E89" s="534">
        <f>E93</f>
        <v>62730</v>
      </c>
      <c r="F89" s="534">
        <f>F93</f>
        <v>62730</v>
      </c>
      <c r="G89" s="657">
        <f>G93</f>
        <v>62730</v>
      </c>
      <c r="H89" s="658">
        <f>G89/F89*100</f>
        <v>100</v>
      </c>
      <c r="I89" s="8"/>
      <c r="J89" s="8"/>
      <c r="K89" s="455"/>
      <c r="L89" s="455"/>
      <c r="M89" s="455"/>
    </row>
    <row r="90" spans="1:13" s="38" customFormat="1" ht="13.5" customHeight="1">
      <c r="A90" s="524"/>
      <c r="B90" s="525"/>
      <c r="C90" s="863">
        <v>2720</v>
      </c>
      <c r="D90" s="527" t="s">
        <v>257</v>
      </c>
      <c r="E90" s="503"/>
      <c r="F90" s="503"/>
      <c r="G90" s="638"/>
      <c r="H90" s="496"/>
      <c r="I90" s="8"/>
      <c r="J90" s="8"/>
      <c r="K90" s="455"/>
      <c r="L90" s="455"/>
      <c r="M90" s="455"/>
    </row>
    <row r="91" spans="1:13" s="38" customFormat="1" ht="13.5" customHeight="1">
      <c r="A91" s="524"/>
      <c r="B91" s="525"/>
      <c r="C91" s="727"/>
      <c r="D91" s="527" t="s">
        <v>245</v>
      </c>
      <c r="E91" s="503"/>
      <c r="F91" s="503"/>
      <c r="G91" s="638"/>
      <c r="H91" s="496"/>
      <c r="I91" s="8"/>
      <c r="J91" s="8"/>
      <c r="K91" s="455"/>
      <c r="L91" s="455"/>
      <c r="M91" s="455"/>
    </row>
    <row r="92" spans="1:13" s="38" customFormat="1" ht="13.5" customHeight="1">
      <c r="A92" s="524"/>
      <c r="B92" s="525"/>
      <c r="C92" s="727"/>
      <c r="D92" s="527" t="s">
        <v>258</v>
      </c>
      <c r="E92" s="503"/>
      <c r="F92" s="503"/>
      <c r="G92" s="638"/>
      <c r="H92" s="496"/>
      <c r="I92" s="8"/>
      <c r="J92" s="8"/>
      <c r="K92" s="455"/>
      <c r="L92" s="455"/>
      <c r="M92" s="455"/>
    </row>
    <row r="93" spans="1:13" s="38" customFormat="1" ht="13.5" customHeight="1">
      <c r="A93" s="524"/>
      <c r="B93" s="525"/>
      <c r="C93" s="727"/>
      <c r="D93" s="527" t="s">
        <v>182</v>
      </c>
      <c r="E93" s="503">
        <v>62730</v>
      </c>
      <c r="F93" s="503">
        <v>62730</v>
      </c>
      <c r="G93" s="638">
        <v>62730</v>
      </c>
      <c r="H93" s="496">
        <f>G93/F93*100</f>
        <v>100</v>
      </c>
      <c r="I93" s="8"/>
      <c r="J93" s="8"/>
      <c r="K93" s="455"/>
      <c r="L93" s="455"/>
      <c r="M93" s="455"/>
    </row>
    <row r="94" spans="1:13" s="38" customFormat="1" ht="13.5" customHeight="1">
      <c r="A94" s="644">
        <v>926</v>
      </c>
      <c r="B94" s="614"/>
      <c r="C94" s="471"/>
      <c r="D94" s="614" t="s">
        <v>81</v>
      </c>
      <c r="E94" s="472">
        <f>E95</f>
        <v>53320</v>
      </c>
      <c r="F94" s="472">
        <f>F95</f>
        <v>53320</v>
      </c>
      <c r="G94" s="640">
        <f>G95</f>
        <v>13400</v>
      </c>
      <c r="H94" s="474">
        <f>G94/F94*100</f>
        <v>25.131282820705174</v>
      </c>
      <c r="I94" s="8"/>
      <c r="J94" s="8"/>
      <c r="K94" s="455"/>
      <c r="L94" s="455"/>
      <c r="M94" s="455"/>
    </row>
    <row r="95" spans="1:13" s="38" customFormat="1" ht="13.5" customHeight="1">
      <c r="A95" s="497"/>
      <c r="B95" s="641">
        <v>92695</v>
      </c>
      <c r="C95" s="533"/>
      <c r="D95" s="533" t="s">
        <v>61</v>
      </c>
      <c r="E95" s="534">
        <f>E98</f>
        <v>53320</v>
      </c>
      <c r="F95" s="534">
        <f>F98</f>
        <v>53320</v>
      </c>
      <c r="G95" s="657">
        <f>G98</f>
        <v>13400</v>
      </c>
      <c r="H95" s="489">
        <f>G95/F95*100</f>
        <v>25.131282820705174</v>
      </c>
      <c r="I95" s="8"/>
      <c r="J95" s="8"/>
      <c r="K95" s="455"/>
      <c r="L95" s="455"/>
      <c r="M95" s="455"/>
    </row>
    <row r="96" spans="1:13" s="38" customFormat="1" ht="13.5" customHeight="1">
      <c r="A96" s="497"/>
      <c r="B96" s="641"/>
      <c r="C96" s="868">
        <v>2830</v>
      </c>
      <c r="D96" s="527" t="s">
        <v>180</v>
      </c>
      <c r="E96" s="654"/>
      <c r="F96" s="654"/>
      <c r="G96" s="655"/>
      <c r="H96" s="505"/>
      <c r="I96" s="8"/>
      <c r="J96" s="8"/>
      <c r="K96" s="455"/>
      <c r="L96" s="455"/>
      <c r="M96" s="455"/>
    </row>
    <row r="97" spans="1:13" s="38" customFormat="1" ht="13.5" customHeight="1">
      <c r="A97" s="497"/>
      <c r="B97" s="641"/>
      <c r="C97" s="868"/>
      <c r="D97" s="527" t="s">
        <v>181</v>
      </c>
      <c r="E97" s="654"/>
      <c r="F97" s="654"/>
      <c r="G97" s="655"/>
      <c r="H97" s="505"/>
      <c r="I97" s="8"/>
      <c r="J97" s="8"/>
      <c r="K97" s="455"/>
      <c r="L97" s="455"/>
      <c r="M97" s="455"/>
    </row>
    <row r="98" spans="1:13" s="38" customFormat="1" ht="13.5" customHeight="1">
      <c r="A98" s="497"/>
      <c r="B98" s="755"/>
      <c r="C98" s="525"/>
      <c r="D98" s="645" t="s">
        <v>182</v>
      </c>
      <c r="E98" s="869">
        <v>53320</v>
      </c>
      <c r="F98" s="869">
        <v>53320</v>
      </c>
      <c r="G98" s="870">
        <v>13400</v>
      </c>
      <c r="H98" s="732">
        <f>G98/F98*100</f>
        <v>25.131282820705174</v>
      </c>
      <c r="I98" s="8"/>
      <c r="J98" s="8"/>
      <c r="K98" s="455"/>
      <c r="L98" s="455"/>
      <c r="M98" s="455"/>
    </row>
    <row r="99" spans="1:13" s="38" customFormat="1" ht="13.5" customHeight="1">
      <c r="A99" s="506"/>
      <c r="B99" s="506"/>
      <c r="C99" s="506"/>
      <c r="D99" s="506" t="s">
        <v>230</v>
      </c>
      <c r="E99" s="506"/>
      <c r="F99" s="506"/>
      <c r="G99" s="618"/>
      <c r="H99" s="619"/>
      <c r="I99" s="8"/>
      <c r="J99" s="8"/>
      <c r="K99" s="455"/>
      <c r="L99" s="455"/>
      <c r="M99" s="455"/>
    </row>
    <row r="100" spans="1:13" s="38" customFormat="1" ht="13.5" customHeight="1">
      <c r="A100" s="714"/>
      <c r="B100" s="714"/>
      <c r="C100" s="714"/>
      <c r="D100" s="714" t="s">
        <v>179</v>
      </c>
      <c r="E100" s="871">
        <f>E76+E81+E88+E94+E71</f>
        <v>237240</v>
      </c>
      <c r="F100" s="871">
        <f>F94+F88+F81+F76+F71</f>
        <v>237240</v>
      </c>
      <c r="G100" s="872">
        <f>G76+G81+G88+G94+G71</f>
        <v>136034</v>
      </c>
      <c r="H100" s="560">
        <f>G100/F100*100</f>
        <v>57.34024616422189</v>
      </c>
      <c r="I100" s="8"/>
      <c r="J100" s="8"/>
      <c r="K100" s="455"/>
      <c r="L100" s="455"/>
      <c r="M100" s="455"/>
    </row>
    <row r="101" spans="1:13" s="38" customFormat="1" ht="13.5" customHeight="1">
      <c r="A101" s="11"/>
      <c r="B101" s="11"/>
      <c r="C101" s="11"/>
      <c r="D101" s="11"/>
      <c r="E101" s="63"/>
      <c r="F101" s="63"/>
      <c r="G101" s="32"/>
      <c r="H101" s="11"/>
      <c r="I101" s="8"/>
      <c r="J101" s="8"/>
      <c r="K101" s="455"/>
      <c r="L101" s="455"/>
      <c r="M101" s="455"/>
    </row>
    <row r="102" spans="1:13" s="38" customFormat="1" ht="13.5" customHeight="1">
      <c r="A102" s="11"/>
      <c r="B102" s="11"/>
      <c r="C102" s="11"/>
      <c r="D102" s="11"/>
      <c r="E102" s="63"/>
      <c r="F102" s="63"/>
      <c r="G102" s="32"/>
      <c r="H102" s="11"/>
      <c r="I102" s="8"/>
      <c r="J102" s="8"/>
      <c r="K102" s="455"/>
      <c r="L102" s="455"/>
      <c r="M102" s="455"/>
    </row>
    <row r="103" spans="1:13" s="38" customFormat="1" ht="13.5" customHeight="1">
      <c r="A103" s="11"/>
      <c r="B103" s="11"/>
      <c r="C103" s="11"/>
      <c r="D103" s="11"/>
      <c r="E103" s="63"/>
      <c r="F103" s="63"/>
      <c r="G103" s="32"/>
      <c r="H103" s="11"/>
      <c r="I103" s="8"/>
      <c r="J103" s="8"/>
      <c r="K103" s="455"/>
      <c r="L103" s="455"/>
      <c r="M103" s="455"/>
    </row>
    <row r="104" spans="1:13" s="38" customFormat="1" ht="13.5" customHeight="1">
      <c r="A104" s="11"/>
      <c r="B104" s="11"/>
      <c r="C104" s="11"/>
      <c r="D104" s="11"/>
      <c r="E104" s="63"/>
      <c r="F104" s="63"/>
      <c r="G104" s="32"/>
      <c r="H104" s="11"/>
      <c r="I104" s="8"/>
      <c r="J104" s="8"/>
      <c r="K104" s="455"/>
      <c r="L104" s="455"/>
      <c r="M104" s="455"/>
    </row>
    <row r="105" spans="5:10" ht="13.5" customHeight="1">
      <c r="E105" s="63"/>
      <c r="F105" s="63"/>
      <c r="I105" s="8"/>
      <c r="J105" s="8"/>
    </row>
    <row r="106" spans="5:10" ht="13.5" customHeight="1">
      <c r="E106" s="63"/>
      <c r="F106" s="63"/>
      <c r="I106" s="8"/>
      <c r="J106" s="8"/>
    </row>
    <row r="107" spans="5:10" ht="13.5" customHeight="1">
      <c r="E107" s="63"/>
      <c r="F107" s="63"/>
      <c r="I107" s="8"/>
      <c r="J107" s="8"/>
    </row>
    <row r="108" spans="5:10" ht="13.5" customHeight="1">
      <c r="E108" s="63"/>
      <c r="F108" s="63"/>
      <c r="I108" s="8"/>
      <c r="J108" s="8"/>
    </row>
    <row r="109" spans="5:10" ht="13.5" customHeight="1">
      <c r="E109" s="63"/>
      <c r="F109" s="63"/>
      <c r="I109" s="8"/>
      <c r="J109" s="8"/>
    </row>
    <row r="110" spans="5:10" ht="13.5" customHeight="1">
      <c r="E110" s="63"/>
      <c r="F110" s="63"/>
      <c r="I110" s="8"/>
      <c r="J110" s="8"/>
    </row>
    <row r="111" spans="5:10" ht="13.5" customHeight="1">
      <c r="E111" s="63"/>
      <c r="F111" s="63"/>
      <c r="I111" s="8"/>
      <c r="J111" s="8"/>
    </row>
    <row r="112" spans="5:10" ht="13.5" customHeight="1">
      <c r="E112" s="63"/>
      <c r="F112" s="63"/>
      <c r="I112" s="8"/>
      <c r="J112" s="8"/>
    </row>
    <row r="113" spans="5:10" ht="13.5" customHeight="1">
      <c r="E113" s="63"/>
      <c r="F113" s="63"/>
      <c r="I113" s="8"/>
      <c r="J113" s="8"/>
    </row>
    <row r="114" spans="5:10" ht="13.5" customHeight="1">
      <c r="E114" s="63"/>
      <c r="F114" s="63"/>
      <c r="I114" s="8"/>
      <c r="J114" s="8"/>
    </row>
    <row r="115" spans="5:10" ht="13.5" customHeight="1">
      <c r="E115" s="63"/>
      <c r="F115" s="63"/>
      <c r="I115" s="8"/>
      <c r="J115" s="8"/>
    </row>
    <row r="116" spans="5:10" ht="13.5" customHeight="1">
      <c r="E116" s="63"/>
      <c r="F116" s="63"/>
      <c r="I116" s="8"/>
      <c r="J116" s="8"/>
    </row>
    <row r="117" spans="5:10" ht="13.5" customHeight="1">
      <c r="E117" s="63"/>
      <c r="F117" s="63"/>
      <c r="I117" s="8"/>
      <c r="J117" s="8"/>
    </row>
    <row r="118" spans="5:10" ht="13.5" customHeight="1">
      <c r="E118" s="63"/>
      <c r="F118" s="63"/>
      <c r="I118" s="8"/>
      <c r="J118" s="8"/>
    </row>
    <row r="119" spans="5:10" ht="13.5" customHeight="1">
      <c r="E119" s="63"/>
      <c r="F119" s="63"/>
      <c r="I119" s="8"/>
      <c r="J119" s="8"/>
    </row>
    <row r="120" spans="5:10" ht="13.5" customHeight="1">
      <c r="E120" s="63"/>
      <c r="F120" s="63"/>
      <c r="I120" s="8"/>
      <c r="J120" s="8"/>
    </row>
    <row r="121" spans="5:10" ht="13.5" customHeight="1">
      <c r="E121" s="63"/>
      <c r="F121" s="63"/>
      <c r="I121" s="8"/>
      <c r="J121" s="8"/>
    </row>
    <row r="122" spans="4:10" ht="13.5" customHeight="1">
      <c r="D122" s="881" t="s">
        <v>467</v>
      </c>
      <c r="E122" s="63"/>
      <c r="F122" s="63"/>
      <c r="I122" s="8"/>
      <c r="J122" s="8"/>
    </row>
    <row r="123" spans="1:13" s="38" customFormat="1" ht="13.5" customHeight="1">
      <c r="A123" s="11"/>
      <c r="B123" s="11"/>
      <c r="C123" s="11"/>
      <c r="D123" s="11"/>
      <c r="E123" s="11"/>
      <c r="F123" s="11" t="s">
        <v>315</v>
      </c>
      <c r="G123" s="32"/>
      <c r="H123" s="11"/>
      <c r="I123" s="8"/>
      <c r="J123" s="8"/>
      <c r="K123" s="455"/>
      <c r="L123" s="455"/>
      <c r="M123" s="455"/>
    </row>
    <row r="124" spans="1:13" s="38" customFormat="1" ht="13.5" customHeight="1">
      <c r="A124" s="11"/>
      <c r="B124" s="11"/>
      <c r="C124" s="11"/>
      <c r="D124" s="11"/>
      <c r="E124" s="11"/>
      <c r="F124" s="11" t="s">
        <v>102</v>
      </c>
      <c r="G124" s="32"/>
      <c r="H124" s="11"/>
      <c r="I124" s="8"/>
      <c r="J124" s="8"/>
      <c r="K124" s="455"/>
      <c r="L124" s="455"/>
      <c r="M124" s="455"/>
    </row>
    <row r="125" spans="1:13" s="38" customFormat="1" ht="13.5" customHeight="1">
      <c r="A125" s="11"/>
      <c r="B125" s="11"/>
      <c r="C125" s="11"/>
      <c r="D125" s="11"/>
      <c r="E125" s="11"/>
      <c r="F125" s="11" t="s">
        <v>344</v>
      </c>
      <c r="G125" s="11"/>
      <c r="H125" s="12"/>
      <c r="I125" s="8"/>
      <c r="J125" s="8"/>
      <c r="K125" s="455"/>
      <c r="L125" s="455"/>
      <c r="M125" s="455"/>
    </row>
    <row r="126" spans="1:13" s="38" customFormat="1" ht="13.5" customHeight="1">
      <c r="A126" s="11"/>
      <c r="B126" s="11"/>
      <c r="C126" s="11"/>
      <c r="D126" s="11"/>
      <c r="E126" s="11"/>
      <c r="F126" s="11"/>
      <c r="G126" s="32"/>
      <c r="H126" s="11"/>
      <c r="I126" s="8"/>
      <c r="J126" s="8"/>
      <c r="K126" s="455"/>
      <c r="L126" s="455"/>
      <c r="M126" s="455"/>
    </row>
    <row r="127" spans="1:13" s="38" customFormat="1" ht="13.5" customHeight="1">
      <c r="A127" s="782"/>
      <c r="B127" s="11"/>
      <c r="C127" s="11"/>
      <c r="D127" s="456" t="s">
        <v>413</v>
      </c>
      <c r="E127" s="11"/>
      <c r="F127" s="783"/>
      <c r="G127" s="850"/>
      <c r="H127" s="781"/>
      <c r="I127" s="8"/>
      <c r="J127" s="8"/>
      <c r="K127" s="455"/>
      <c r="L127" s="455"/>
      <c r="M127" s="455"/>
    </row>
    <row r="128" spans="1:13" s="38" customFormat="1" ht="13.5" customHeight="1">
      <c r="A128" s="455"/>
      <c r="B128" s="643"/>
      <c r="C128" s="643"/>
      <c r="D128" s="456" t="s">
        <v>208</v>
      </c>
      <c r="E128" s="643"/>
      <c r="F128" s="783"/>
      <c r="G128" s="860"/>
      <c r="H128" s="861"/>
      <c r="I128" s="8"/>
      <c r="J128" s="8"/>
      <c r="K128" s="455"/>
      <c r="L128" s="455"/>
      <c r="M128" s="455"/>
    </row>
    <row r="129" spans="1:13" s="38" customFormat="1" ht="13.5" customHeight="1">
      <c r="A129" s="782"/>
      <c r="B129" s="849"/>
      <c r="C129" s="11"/>
      <c r="D129" s="11"/>
      <c r="E129" s="11"/>
      <c r="F129" s="783"/>
      <c r="G129" s="850"/>
      <c r="H129" s="781"/>
      <c r="I129" s="8"/>
      <c r="J129" s="8"/>
      <c r="K129" s="455"/>
      <c r="L129" s="455"/>
      <c r="M129" s="455"/>
    </row>
    <row r="130" spans="1:13" s="38" customFormat="1" ht="13.5" customHeight="1">
      <c r="A130" s="457" t="s">
        <v>0</v>
      </c>
      <c r="B130" s="458" t="s">
        <v>1</v>
      </c>
      <c r="C130" s="459" t="s">
        <v>2</v>
      </c>
      <c r="D130" s="460" t="s">
        <v>3</v>
      </c>
      <c r="E130" s="461" t="s">
        <v>122</v>
      </c>
      <c r="F130" s="460" t="s">
        <v>124</v>
      </c>
      <c r="G130" s="457" t="s">
        <v>126</v>
      </c>
      <c r="H130" s="462" t="s">
        <v>50</v>
      </c>
      <c r="I130" s="8"/>
      <c r="J130" s="8"/>
      <c r="K130" s="455"/>
      <c r="L130" s="455"/>
      <c r="M130" s="455"/>
    </row>
    <row r="131" spans="1:13" s="38" customFormat="1" ht="13.5" customHeight="1">
      <c r="A131" s="463"/>
      <c r="B131" s="464"/>
      <c r="C131" s="465"/>
      <c r="D131" s="466"/>
      <c r="E131" s="464" t="s">
        <v>123</v>
      </c>
      <c r="F131" s="466" t="s">
        <v>125</v>
      </c>
      <c r="G131" s="463" t="s">
        <v>345</v>
      </c>
      <c r="H131" s="464" t="s">
        <v>139</v>
      </c>
      <c r="I131" s="8"/>
      <c r="J131" s="8"/>
      <c r="K131" s="455"/>
      <c r="L131" s="455"/>
      <c r="M131" s="455"/>
    </row>
    <row r="132" spans="1:13" s="38" customFormat="1" ht="12" customHeight="1">
      <c r="A132" s="552">
        <v>1</v>
      </c>
      <c r="B132" s="464">
        <v>2</v>
      </c>
      <c r="C132" s="464">
        <v>3</v>
      </c>
      <c r="D132" s="463">
        <v>4</v>
      </c>
      <c r="E132" s="464">
        <v>5</v>
      </c>
      <c r="F132" s="464">
        <v>6</v>
      </c>
      <c r="G132" s="851">
        <v>7</v>
      </c>
      <c r="H132" s="468">
        <v>8</v>
      </c>
      <c r="I132" s="8"/>
      <c r="J132" s="8"/>
      <c r="K132" s="455"/>
      <c r="L132" s="455"/>
      <c r="M132" s="455"/>
    </row>
    <row r="133" spans="1:13" s="38" customFormat="1" ht="13.5" customHeight="1">
      <c r="A133" s="614">
        <v>900</v>
      </c>
      <c r="B133" s="471"/>
      <c r="C133" s="748"/>
      <c r="D133" s="614" t="s">
        <v>170</v>
      </c>
      <c r="E133" s="472">
        <f>E135</f>
        <v>15000</v>
      </c>
      <c r="F133" s="472">
        <f>F135</f>
        <v>15000</v>
      </c>
      <c r="G133" s="530">
        <v>0</v>
      </c>
      <c r="H133" s="474">
        <f>G133/F133*100</f>
        <v>0</v>
      </c>
      <c r="I133" s="8"/>
      <c r="J133" s="8"/>
      <c r="K133" s="873"/>
      <c r="L133" s="873"/>
      <c r="M133" s="874"/>
    </row>
    <row r="134" spans="1:13" s="38" customFormat="1" ht="13.5" customHeight="1">
      <c r="A134" s="645"/>
      <c r="B134" s="502">
        <v>90019</v>
      </c>
      <c r="C134" s="729"/>
      <c r="D134" s="499" t="s">
        <v>171</v>
      </c>
      <c r="E134" s="534"/>
      <c r="F134" s="534"/>
      <c r="G134" s="875"/>
      <c r="H134" s="876"/>
      <c r="I134" s="8"/>
      <c r="J134" s="8"/>
      <c r="K134" s="455"/>
      <c r="L134" s="455"/>
      <c r="M134" s="455"/>
    </row>
    <row r="135" spans="1:13" s="38" customFormat="1" ht="13.5" customHeight="1">
      <c r="A135" s="525"/>
      <c r="B135" s="511"/>
      <c r="C135" s="729"/>
      <c r="D135" s="499" t="s">
        <v>153</v>
      </c>
      <c r="E135" s="500">
        <f>E137</f>
        <v>15000</v>
      </c>
      <c r="F135" s="500">
        <f>F137</f>
        <v>15000</v>
      </c>
      <c r="G135" s="642">
        <f>G137</f>
        <v>0</v>
      </c>
      <c r="H135" s="876">
        <f>G135/F135*100</f>
        <v>0</v>
      </c>
      <c r="I135" s="8"/>
      <c r="J135" s="8"/>
      <c r="K135" s="455"/>
      <c r="L135" s="455"/>
      <c r="M135" s="455"/>
    </row>
    <row r="136" spans="1:13" s="38" customFormat="1" ht="13.5" customHeight="1">
      <c r="A136" s="497"/>
      <c r="B136" s="544"/>
      <c r="C136" s="877">
        <v>2800</v>
      </c>
      <c r="D136" s="527" t="s">
        <v>185</v>
      </c>
      <c r="E136" s="503"/>
      <c r="F136" s="503"/>
      <c r="G136" s="581"/>
      <c r="H136" s="732"/>
      <c r="I136" s="8"/>
      <c r="J136" s="8"/>
      <c r="K136" s="455"/>
      <c r="L136" s="455"/>
      <c r="M136" s="455"/>
    </row>
    <row r="137" spans="1:13" s="38" customFormat="1" ht="13.5" customHeight="1">
      <c r="A137" s="497"/>
      <c r="B137" s="544"/>
      <c r="C137" s="877"/>
      <c r="D137" s="645" t="s">
        <v>150</v>
      </c>
      <c r="E137" s="503">
        <v>15000</v>
      </c>
      <c r="F137" s="503">
        <v>15000</v>
      </c>
      <c r="G137" s="581">
        <v>0</v>
      </c>
      <c r="H137" s="732">
        <f>G137/F137*100</f>
        <v>0</v>
      </c>
      <c r="I137" s="8"/>
      <c r="J137" s="8"/>
      <c r="K137" s="455"/>
      <c r="L137" s="455"/>
      <c r="M137" s="455"/>
    </row>
    <row r="138" spans="1:13" s="38" customFormat="1" ht="13.5" customHeight="1">
      <c r="A138" s="644">
        <v>926</v>
      </c>
      <c r="B138" s="614"/>
      <c r="C138" s="471"/>
      <c r="D138" s="614" t="s">
        <v>81</v>
      </c>
      <c r="E138" s="472">
        <f>E139</f>
        <v>41820</v>
      </c>
      <c r="F138" s="472">
        <f>F139</f>
        <v>41820</v>
      </c>
      <c r="G138" s="640">
        <f>G139</f>
        <v>8100</v>
      </c>
      <c r="H138" s="474">
        <f>G138/F138*100</f>
        <v>19.368723098995698</v>
      </c>
      <c r="I138" s="8"/>
      <c r="J138" s="8"/>
      <c r="K138" s="455"/>
      <c r="L138" s="455"/>
      <c r="M138" s="455"/>
    </row>
    <row r="139" spans="1:13" s="38" customFormat="1" ht="13.5" customHeight="1">
      <c r="A139" s="567"/>
      <c r="B139" s="553">
        <v>92695</v>
      </c>
      <c r="C139" s="533"/>
      <c r="D139" s="533" t="s">
        <v>61</v>
      </c>
      <c r="E139" s="534">
        <f>E141</f>
        <v>41820</v>
      </c>
      <c r="F139" s="534">
        <f>F141</f>
        <v>41820</v>
      </c>
      <c r="G139" s="657">
        <f>G141</f>
        <v>8100</v>
      </c>
      <c r="H139" s="489">
        <f>G139/F139*100</f>
        <v>19.368723098995698</v>
      </c>
      <c r="I139" s="8"/>
      <c r="J139" s="8"/>
      <c r="K139" s="455"/>
      <c r="L139" s="455"/>
      <c r="M139" s="455"/>
    </row>
    <row r="140" spans="1:13" s="38" customFormat="1" ht="13.5" customHeight="1">
      <c r="A140" s="497"/>
      <c r="B140" s="544"/>
      <c r="C140" s="877">
        <v>2800</v>
      </c>
      <c r="D140" s="527" t="s">
        <v>185</v>
      </c>
      <c r="E140" s="654"/>
      <c r="F140" s="654"/>
      <c r="G140" s="655"/>
      <c r="H140" s="505"/>
      <c r="I140" s="8"/>
      <c r="J140" s="8"/>
      <c r="K140" s="455"/>
      <c r="L140" s="455"/>
      <c r="M140" s="455"/>
    </row>
    <row r="141" spans="1:13" s="38" customFormat="1" ht="13.5" customHeight="1">
      <c r="A141" s="497"/>
      <c r="B141" s="544"/>
      <c r="C141" s="877"/>
      <c r="D141" s="645" t="s">
        <v>150</v>
      </c>
      <c r="E141" s="503">
        <v>41820</v>
      </c>
      <c r="F141" s="503">
        <v>41820</v>
      </c>
      <c r="G141" s="581">
        <v>8100</v>
      </c>
      <c r="H141" s="496">
        <f>G141/F141*100</f>
        <v>19.368723098995698</v>
      </c>
      <c r="I141" s="8"/>
      <c r="J141" s="8"/>
      <c r="K141" s="455"/>
      <c r="L141" s="455"/>
      <c r="M141" s="455"/>
    </row>
    <row r="142" spans="1:13" s="38" customFormat="1" ht="13.5" customHeight="1">
      <c r="A142" s="470"/>
      <c r="B142" s="615"/>
      <c r="C142" s="470"/>
      <c r="D142" s="615" t="s">
        <v>230</v>
      </c>
      <c r="E142" s="470"/>
      <c r="F142" s="615"/>
      <c r="G142" s="693"/>
      <c r="H142" s="692"/>
      <c r="I142" s="8"/>
      <c r="J142" s="8"/>
      <c r="K142" s="455"/>
      <c r="L142" s="455"/>
      <c r="M142" s="455"/>
    </row>
    <row r="143" spans="1:13" s="38" customFormat="1" ht="13.5" customHeight="1">
      <c r="A143" s="482"/>
      <c r="B143" s="634"/>
      <c r="C143" s="482"/>
      <c r="D143" s="634" t="s">
        <v>150</v>
      </c>
      <c r="E143" s="635">
        <f>E138+E133</f>
        <v>56820</v>
      </c>
      <c r="F143" s="865">
        <f>F138+F133</f>
        <v>56820</v>
      </c>
      <c r="G143" s="636">
        <f>G138+G133</f>
        <v>8100</v>
      </c>
      <c r="H143" s="866">
        <f>G143/F143*100</f>
        <v>14.255543822597676</v>
      </c>
      <c r="I143" s="8"/>
      <c r="J143" s="8"/>
      <c r="K143" s="455"/>
      <c r="L143" s="455"/>
      <c r="M143" s="455"/>
    </row>
    <row r="144" spans="1:13" s="38" customFormat="1" ht="13.5" customHeight="1">
      <c r="A144" s="11"/>
      <c r="B144" s="11"/>
      <c r="C144" s="11"/>
      <c r="D144" s="11"/>
      <c r="E144" s="11"/>
      <c r="F144" s="11"/>
      <c r="G144" s="32"/>
      <c r="H144" s="11"/>
      <c r="I144" s="8"/>
      <c r="J144" s="8"/>
      <c r="K144" s="455"/>
      <c r="L144" s="455"/>
      <c r="M144" s="455"/>
    </row>
    <row r="145" spans="9:10" ht="13.5" customHeight="1">
      <c r="I145" s="8"/>
      <c r="J145" s="8"/>
    </row>
    <row r="146" spans="1:13" s="38" customFormat="1" ht="13.5" customHeight="1">
      <c r="A146" s="11"/>
      <c r="B146" s="11"/>
      <c r="C146" s="11"/>
      <c r="D146" s="11"/>
      <c r="E146" s="11"/>
      <c r="F146" s="11" t="s">
        <v>318</v>
      </c>
      <c r="G146" s="32"/>
      <c r="H146" s="11"/>
      <c r="I146" s="8"/>
      <c r="J146" s="8"/>
      <c r="K146" s="455"/>
      <c r="L146" s="455"/>
      <c r="M146" s="455"/>
    </row>
    <row r="147" spans="1:13" s="38" customFormat="1" ht="13.5" customHeight="1">
      <c r="A147" s="11"/>
      <c r="B147" s="11"/>
      <c r="C147" s="11"/>
      <c r="D147" s="11"/>
      <c r="E147" s="11"/>
      <c r="F147" s="11" t="s">
        <v>102</v>
      </c>
      <c r="G147" s="32"/>
      <c r="H147" s="11"/>
      <c r="I147" s="8"/>
      <c r="J147" s="8"/>
      <c r="K147" s="455"/>
      <c r="L147" s="455"/>
      <c r="M147" s="455"/>
    </row>
    <row r="148" spans="1:13" s="38" customFormat="1" ht="13.5" customHeight="1">
      <c r="A148" s="11"/>
      <c r="B148" s="11"/>
      <c r="C148" s="11"/>
      <c r="D148" s="11"/>
      <c r="E148" s="11"/>
      <c r="F148" s="11" t="s">
        <v>344</v>
      </c>
      <c r="G148" s="11"/>
      <c r="H148" s="12"/>
      <c r="I148" s="8"/>
      <c r="J148" s="8"/>
      <c r="K148" s="455"/>
      <c r="L148" s="455"/>
      <c r="M148" s="455"/>
    </row>
    <row r="149" spans="1:13" s="38" customFormat="1" ht="13.5" customHeight="1">
      <c r="A149" s="782"/>
      <c r="B149" s="11"/>
      <c r="C149" s="11"/>
      <c r="D149" s="456" t="s">
        <v>413</v>
      </c>
      <c r="E149" s="11"/>
      <c r="F149" s="783"/>
      <c r="G149" s="850"/>
      <c r="H149" s="781"/>
      <c r="I149" s="8"/>
      <c r="J149" s="8"/>
      <c r="K149" s="455"/>
      <c r="L149" s="455"/>
      <c r="M149" s="455"/>
    </row>
    <row r="150" spans="1:13" s="38" customFormat="1" ht="13.5" customHeight="1">
      <c r="A150" s="455"/>
      <c r="B150" s="643"/>
      <c r="C150" s="643"/>
      <c r="D150" s="456" t="s">
        <v>414</v>
      </c>
      <c r="E150" s="643"/>
      <c r="F150" s="783"/>
      <c r="G150" s="860"/>
      <c r="H150" s="861"/>
      <c r="I150" s="8"/>
      <c r="J150" s="8"/>
      <c r="K150" s="455"/>
      <c r="L150" s="455"/>
      <c r="M150" s="455"/>
    </row>
    <row r="151" spans="1:13" s="38" customFormat="1" ht="13.5" customHeight="1">
      <c r="A151" s="782"/>
      <c r="B151" s="849"/>
      <c r="C151" s="11"/>
      <c r="D151" s="11"/>
      <c r="E151" s="11"/>
      <c r="F151" s="783"/>
      <c r="G151" s="850"/>
      <c r="H151" s="781"/>
      <c r="I151" s="8"/>
      <c r="J151" s="8"/>
      <c r="K151" s="455"/>
      <c r="L151" s="455"/>
      <c r="M151" s="455"/>
    </row>
    <row r="152" spans="1:13" s="38" customFormat="1" ht="13.5" customHeight="1">
      <c r="A152" s="457" t="s">
        <v>0</v>
      </c>
      <c r="B152" s="458" t="s">
        <v>1</v>
      </c>
      <c r="C152" s="459" t="s">
        <v>2</v>
      </c>
      <c r="D152" s="460" t="s">
        <v>3</v>
      </c>
      <c r="E152" s="461" t="s">
        <v>122</v>
      </c>
      <c r="F152" s="460" t="s">
        <v>124</v>
      </c>
      <c r="G152" s="457" t="s">
        <v>126</v>
      </c>
      <c r="H152" s="462" t="s">
        <v>50</v>
      </c>
      <c r="I152" s="8"/>
      <c r="J152" s="8"/>
      <c r="K152" s="455"/>
      <c r="L152" s="455"/>
      <c r="M152" s="455"/>
    </row>
    <row r="153" spans="1:13" s="38" customFormat="1" ht="13.5" customHeight="1">
      <c r="A153" s="463"/>
      <c r="B153" s="464"/>
      <c r="C153" s="465"/>
      <c r="D153" s="466"/>
      <c r="E153" s="464" t="s">
        <v>123</v>
      </c>
      <c r="F153" s="466" t="s">
        <v>125</v>
      </c>
      <c r="G153" s="463" t="s">
        <v>345</v>
      </c>
      <c r="H153" s="464" t="s">
        <v>139</v>
      </c>
      <c r="I153" s="8"/>
      <c r="J153" s="8"/>
      <c r="K153" s="455"/>
      <c r="L153" s="455"/>
      <c r="M153" s="455"/>
    </row>
    <row r="154" spans="1:13" s="38" customFormat="1" ht="12" customHeight="1">
      <c r="A154" s="552">
        <v>1</v>
      </c>
      <c r="B154" s="464">
        <v>2</v>
      </c>
      <c r="C154" s="464">
        <v>3</v>
      </c>
      <c r="D154" s="463">
        <v>4</v>
      </c>
      <c r="E154" s="464">
        <v>5</v>
      </c>
      <c r="F154" s="464">
        <v>6</v>
      </c>
      <c r="G154" s="851">
        <v>7</v>
      </c>
      <c r="H154" s="468">
        <v>8</v>
      </c>
      <c r="I154" s="8"/>
      <c r="J154" s="8"/>
      <c r="K154" s="455"/>
      <c r="L154" s="455"/>
      <c r="M154" s="455"/>
    </row>
    <row r="155" spans="1:13" s="38" customFormat="1" ht="13.5" customHeight="1">
      <c r="A155" s="644">
        <v>801</v>
      </c>
      <c r="B155" s="614"/>
      <c r="C155" s="471"/>
      <c r="D155" s="614" t="s">
        <v>30</v>
      </c>
      <c r="E155" s="472">
        <v>0</v>
      </c>
      <c r="F155" s="472">
        <f>F156</f>
        <v>1965</v>
      </c>
      <c r="G155" s="640">
        <f>G156</f>
        <v>1964.31</v>
      </c>
      <c r="H155" s="474">
        <f>G155/F155*100</f>
        <v>99.9648854961832</v>
      </c>
      <c r="I155" s="8"/>
      <c r="J155" s="8"/>
      <c r="K155" s="455"/>
      <c r="L155" s="455"/>
      <c r="M155" s="455"/>
    </row>
    <row r="156" spans="1:13" s="38" customFormat="1" ht="13.5" customHeight="1">
      <c r="A156" s="497"/>
      <c r="B156" s="502">
        <v>80195</v>
      </c>
      <c r="C156" s="878"/>
      <c r="D156" s="502" t="s">
        <v>61</v>
      </c>
      <c r="E156" s="554">
        <v>0</v>
      </c>
      <c r="F156" s="554">
        <f>F159</f>
        <v>1965</v>
      </c>
      <c r="G156" s="879">
        <f>G159</f>
        <v>1964.31</v>
      </c>
      <c r="H156" s="876">
        <f>G156/F156*100</f>
        <v>99.9648854961832</v>
      </c>
      <c r="I156" s="8"/>
      <c r="J156" s="8"/>
      <c r="K156" s="455"/>
      <c r="L156" s="455"/>
      <c r="M156" s="455"/>
    </row>
    <row r="157" spans="1:13" s="38" customFormat="1" ht="13.5" customHeight="1">
      <c r="A157" s="497"/>
      <c r="B157" s="511"/>
      <c r="C157" s="878">
        <v>2310</v>
      </c>
      <c r="D157" s="645" t="s">
        <v>249</v>
      </c>
      <c r="E157" s="541"/>
      <c r="F157" s="541"/>
      <c r="G157" s="768"/>
      <c r="H157" s="732"/>
      <c r="I157" s="8"/>
      <c r="J157" s="8"/>
      <c r="K157" s="455"/>
      <c r="L157" s="455"/>
      <c r="M157" s="455"/>
    </row>
    <row r="158" spans="1:13" s="38" customFormat="1" ht="13.5" customHeight="1">
      <c r="A158" s="497"/>
      <c r="B158" s="511"/>
      <c r="C158" s="878"/>
      <c r="D158" s="645" t="s">
        <v>259</v>
      </c>
      <c r="E158" s="541"/>
      <c r="F158" s="541"/>
      <c r="G158" s="768"/>
      <c r="H158" s="732"/>
      <c r="I158" s="8"/>
      <c r="J158" s="8"/>
      <c r="K158" s="455"/>
      <c r="L158" s="455"/>
      <c r="M158" s="455"/>
    </row>
    <row r="159" spans="1:13" s="38" customFormat="1" ht="13.5" customHeight="1">
      <c r="A159" s="497"/>
      <c r="B159" s="511"/>
      <c r="C159" s="878"/>
      <c r="D159" s="645" t="s">
        <v>247</v>
      </c>
      <c r="E159" s="541">
        <v>0</v>
      </c>
      <c r="F159" s="541">
        <v>1965</v>
      </c>
      <c r="G159" s="768">
        <v>1964.31</v>
      </c>
      <c r="H159" s="732">
        <v>0</v>
      </c>
      <c r="I159" s="8"/>
      <c r="J159" s="8"/>
      <c r="K159" s="455"/>
      <c r="L159" s="455"/>
      <c r="M159" s="455"/>
    </row>
    <row r="160" spans="1:13" s="38" customFormat="1" ht="13.5" customHeight="1">
      <c r="A160" s="614">
        <v>921</v>
      </c>
      <c r="B160" s="471"/>
      <c r="C160" s="748"/>
      <c r="D160" s="614" t="s">
        <v>92</v>
      </c>
      <c r="E160" s="472">
        <f>E161</f>
        <v>19440</v>
      </c>
      <c r="F160" s="472">
        <f>F161</f>
        <v>19440</v>
      </c>
      <c r="G160" s="530">
        <f>G161</f>
        <v>9720</v>
      </c>
      <c r="H160" s="474">
        <f>G160/F160*100</f>
        <v>50</v>
      </c>
      <c r="I160" s="8"/>
      <c r="J160" s="8"/>
      <c r="K160" s="455"/>
      <c r="L160" s="455"/>
      <c r="M160" s="455"/>
    </row>
    <row r="161" spans="1:13" s="38" customFormat="1" ht="13.5" customHeight="1">
      <c r="A161" s="645"/>
      <c r="B161" s="502">
        <v>92116</v>
      </c>
      <c r="C161" s="729"/>
      <c r="D161" s="499" t="s">
        <v>250</v>
      </c>
      <c r="E161" s="534">
        <f>E164</f>
        <v>19440</v>
      </c>
      <c r="F161" s="534">
        <f>F164</f>
        <v>19440</v>
      </c>
      <c r="G161" s="875">
        <f>G164</f>
        <v>9720</v>
      </c>
      <c r="H161" s="876">
        <f>G161/F161*100</f>
        <v>50</v>
      </c>
      <c r="I161" s="8"/>
      <c r="J161" s="8"/>
      <c r="K161" s="455"/>
      <c r="L161" s="455"/>
      <c r="M161" s="455"/>
    </row>
    <row r="162" spans="1:13" s="38" customFormat="1" ht="13.5" customHeight="1">
      <c r="A162" s="525"/>
      <c r="B162" s="511"/>
      <c r="C162" s="878">
        <v>2310</v>
      </c>
      <c r="D162" s="645" t="s">
        <v>249</v>
      </c>
      <c r="E162" s="503"/>
      <c r="F162" s="503"/>
      <c r="G162" s="581"/>
      <c r="H162" s="732"/>
      <c r="I162" s="8"/>
      <c r="J162" s="8"/>
      <c r="K162" s="455"/>
      <c r="L162" s="455"/>
      <c r="M162" s="455"/>
    </row>
    <row r="163" spans="1:13" s="38" customFormat="1" ht="13.5" customHeight="1">
      <c r="A163" s="497"/>
      <c r="B163" s="544"/>
      <c r="C163" s="878"/>
      <c r="D163" s="645" t="s">
        <v>259</v>
      </c>
      <c r="E163" s="503"/>
      <c r="F163" s="503"/>
      <c r="G163" s="581"/>
      <c r="H163" s="732"/>
      <c r="I163" s="8"/>
      <c r="J163" s="8"/>
      <c r="K163" s="455"/>
      <c r="L163" s="455"/>
      <c r="M163" s="455"/>
    </row>
    <row r="164" spans="1:13" s="38" customFormat="1" ht="13.5" customHeight="1">
      <c r="A164" s="497"/>
      <c r="B164" s="544"/>
      <c r="C164" s="878"/>
      <c r="D164" s="645" t="s">
        <v>247</v>
      </c>
      <c r="E164" s="503">
        <v>19440</v>
      </c>
      <c r="F164" s="503">
        <v>19440</v>
      </c>
      <c r="G164" s="581">
        <v>9720</v>
      </c>
      <c r="H164" s="732">
        <f>G164/F164*100</f>
        <v>50</v>
      </c>
      <c r="I164" s="8"/>
      <c r="J164" s="8"/>
      <c r="K164" s="455"/>
      <c r="L164" s="455"/>
      <c r="M164" s="455"/>
    </row>
    <row r="165" spans="1:13" s="38" customFormat="1" ht="13.5" customHeight="1">
      <c r="A165" s="470"/>
      <c r="B165" s="615"/>
      <c r="C165" s="470"/>
      <c r="D165" s="615" t="s">
        <v>419</v>
      </c>
      <c r="E165" s="470"/>
      <c r="F165" s="615"/>
      <c r="G165" s="693"/>
      <c r="H165" s="692"/>
      <c r="I165" s="8"/>
      <c r="J165" s="8"/>
      <c r="K165" s="455"/>
      <c r="L165" s="455"/>
      <c r="M165" s="455"/>
    </row>
    <row r="166" spans="1:13" s="38" customFormat="1" ht="13.5" customHeight="1">
      <c r="A166" s="482"/>
      <c r="B166" s="634"/>
      <c r="C166" s="482"/>
      <c r="D166" s="634" t="s">
        <v>420</v>
      </c>
      <c r="E166" s="635">
        <f>E155+E160</f>
        <v>19440</v>
      </c>
      <c r="F166" s="865">
        <f>F155+F160</f>
        <v>21405</v>
      </c>
      <c r="G166" s="636">
        <f>G155+G160</f>
        <v>11684.31</v>
      </c>
      <c r="H166" s="880">
        <f>G166/F166*100</f>
        <v>54.586825508058865</v>
      </c>
      <c r="I166" s="8"/>
      <c r="J166" s="8"/>
      <c r="K166" s="455"/>
      <c r="L166" s="455"/>
      <c r="M166" s="455"/>
    </row>
    <row r="167" spans="1:13" s="38" customFormat="1" ht="12.75" customHeight="1">
      <c r="A167" s="11"/>
      <c r="B167" s="11"/>
      <c r="C167" s="11"/>
      <c r="D167" s="11"/>
      <c r="E167" s="11"/>
      <c r="F167" s="11"/>
      <c r="G167" s="32"/>
      <c r="H167" s="11"/>
      <c r="I167" s="8"/>
      <c r="J167" s="8"/>
      <c r="K167" s="455"/>
      <c r="L167" s="455"/>
      <c r="M167" s="455"/>
    </row>
    <row r="168" spans="1:13" s="38" customFormat="1" ht="12.75" customHeight="1">
      <c r="A168" s="11"/>
      <c r="B168" s="11"/>
      <c r="C168" s="11"/>
      <c r="D168" s="11"/>
      <c r="E168" s="11"/>
      <c r="F168" s="11"/>
      <c r="G168" s="32"/>
      <c r="H168" s="11"/>
      <c r="I168" s="8"/>
      <c r="J168" s="8"/>
      <c r="K168" s="455"/>
      <c r="L168" s="455"/>
      <c r="M168" s="455"/>
    </row>
    <row r="169" spans="5:10" ht="12.75" customHeight="1">
      <c r="E169" s="33"/>
      <c r="F169" s="33"/>
      <c r="I169" s="8"/>
      <c r="J169" s="8"/>
    </row>
    <row r="170" spans="5:10" ht="12.75" customHeight="1">
      <c r="E170" s="33"/>
      <c r="F170" s="33"/>
      <c r="I170" s="8"/>
      <c r="J170" s="8"/>
    </row>
    <row r="171" spans="5:10" ht="12.75" customHeight="1">
      <c r="E171" s="33"/>
      <c r="F171" s="33"/>
      <c r="I171" s="8"/>
      <c r="J171" s="8"/>
    </row>
    <row r="172" spans="5:10" ht="12.75" customHeight="1">
      <c r="E172" s="33"/>
      <c r="F172" s="33"/>
      <c r="I172" s="8"/>
      <c r="J172" s="8"/>
    </row>
    <row r="173" spans="5:10" ht="12.75" customHeight="1">
      <c r="E173" s="33"/>
      <c r="F173" s="33"/>
      <c r="I173" s="8"/>
      <c r="J173" s="8"/>
    </row>
    <row r="174" spans="4:10" ht="12.75" customHeight="1">
      <c r="D174" s="63"/>
      <c r="E174" s="63"/>
      <c r="F174" s="63"/>
      <c r="G174" s="12"/>
      <c r="H174" s="63"/>
      <c r="I174" s="9"/>
      <c r="J174" s="8"/>
    </row>
    <row r="175" spans="9:10" ht="12.75" customHeight="1">
      <c r="I175" s="8"/>
      <c r="J175" s="8"/>
    </row>
    <row r="176" spans="6:10" ht="12.75" customHeight="1">
      <c r="F176" s="33"/>
      <c r="I176" s="8"/>
      <c r="J176" s="8"/>
    </row>
    <row r="177" spans="9:10" ht="12.75" customHeight="1">
      <c r="I177" s="8"/>
      <c r="J177" s="8"/>
    </row>
    <row r="178" spans="9:10" ht="12.75" customHeight="1">
      <c r="I178" s="8"/>
      <c r="J178" s="8"/>
    </row>
    <row r="179" spans="9:10" ht="12.75" customHeight="1">
      <c r="I179" s="8"/>
      <c r="J179" s="8"/>
    </row>
    <row r="180" spans="9:10" ht="12.75" customHeight="1">
      <c r="I180" s="8"/>
      <c r="J180" s="8"/>
    </row>
    <row r="181" spans="9:10" ht="12.75" customHeight="1">
      <c r="I181" s="8"/>
      <c r="J181" s="8"/>
    </row>
    <row r="182" spans="9:10" ht="12.75" customHeight="1">
      <c r="I182" s="8"/>
      <c r="J182" s="8"/>
    </row>
    <row r="183" spans="9:10" ht="12.75" customHeight="1">
      <c r="I183" s="8"/>
      <c r="J183" s="8"/>
    </row>
    <row r="184" spans="4:10" ht="12.75" customHeight="1">
      <c r="D184" s="881" t="s">
        <v>471</v>
      </c>
      <c r="I184" s="8"/>
      <c r="J184" s="8"/>
    </row>
    <row r="185" spans="9:10" ht="12.75" customHeight="1">
      <c r="I185" s="8"/>
      <c r="J185" s="8"/>
    </row>
    <row r="186" spans="9:10" ht="12.75" customHeight="1">
      <c r="I186" s="8"/>
      <c r="J186" s="8"/>
    </row>
    <row r="187" spans="9:10" ht="12.75" customHeight="1">
      <c r="I187" s="8"/>
      <c r="J187" s="8"/>
    </row>
    <row r="188" spans="9:10" ht="12.75" customHeight="1">
      <c r="I188" s="8"/>
      <c r="J188" s="8"/>
    </row>
    <row r="189" spans="9:10" ht="12.75" customHeight="1">
      <c r="I189" s="8"/>
      <c r="J189" s="8"/>
    </row>
    <row r="190" spans="9:10" ht="12.75" customHeight="1">
      <c r="I190" s="8"/>
      <c r="J190" s="8"/>
    </row>
    <row r="191" spans="9:10" ht="12.75" customHeight="1">
      <c r="I191" s="8"/>
      <c r="J191" s="8"/>
    </row>
    <row r="192" spans="9:10" ht="12.75" customHeight="1">
      <c r="I192" s="8"/>
      <c r="J192" s="8"/>
    </row>
    <row r="193" spans="9:10" ht="12.75" customHeight="1">
      <c r="I193" s="8"/>
      <c r="J193" s="8"/>
    </row>
    <row r="194" spans="9:10" ht="12.75" customHeight="1">
      <c r="I194" s="8"/>
      <c r="J194" s="8"/>
    </row>
    <row r="195" spans="9:10" ht="12.75" customHeight="1">
      <c r="I195" s="8"/>
      <c r="J195" s="8"/>
    </row>
    <row r="196" spans="9:10" ht="12.75" customHeight="1">
      <c r="I196" s="8"/>
      <c r="J196" s="8"/>
    </row>
    <row r="197" spans="9:10" ht="12.75" customHeight="1">
      <c r="I197" s="8"/>
      <c r="J197" s="8"/>
    </row>
    <row r="198" spans="9:10" ht="12.75" customHeight="1">
      <c r="I198" s="8"/>
      <c r="J198" s="8"/>
    </row>
    <row r="199" spans="9:10" ht="12.75" customHeight="1">
      <c r="I199" s="8"/>
      <c r="J199" s="8"/>
    </row>
    <row r="200" spans="9:10" ht="12.75" customHeight="1">
      <c r="I200" s="8"/>
      <c r="J200" s="8"/>
    </row>
    <row r="201" spans="9:10" ht="12.75" customHeight="1">
      <c r="I201" s="8"/>
      <c r="J201" s="8"/>
    </row>
    <row r="202" spans="9:10" ht="12.75" customHeight="1">
      <c r="I202" s="8"/>
      <c r="J202" s="8"/>
    </row>
    <row r="203" spans="9:10" ht="12.75" customHeight="1">
      <c r="I203" s="8"/>
      <c r="J203" s="8"/>
    </row>
    <row r="204" spans="9:10" ht="12.75" customHeight="1">
      <c r="I204" s="8"/>
      <c r="J204" s="8"/>
    </row>
    <row r="205" spans="9:10" ht="12.75" customHeight="1">
      <c r="I205" s="8"/>
      <c r="J205" s="8"/>
    </row>
    <row r="206" spans="9:10" ht="12.75" customHeight="1">
      <c r="I206" s="8"/>
      <c r="J206" s="8"/>
    </row>
    <row r="207" spans="9:10" ht="12.75" customHeight="1">
      <c r="I207" s="8"/>
      <c r="J207" s="8"/>
    </row>
    <row r="208" spans="9:10" ht="12.75" customHeight="1">
      <c r="I208" s="8"/>
      <c r="J208" s="8"/>
    </row>
    <row r="209" spans="9:10" ht="12.75" customHeight="1">
      <c r="I209" s="8"/>
      <c r="J209" s="8"/>
    </row>
    <row r="210" spans="9:10" ht="12.75" customHeight="1">
      <c r="I210" s="8"/>
      <c r="J210" s="8"/>
    </row>
    <row r="211" spans="9:10" ht="12.75" customHeight="1">
      <c r="I211" s="8"/>
      <c r="J211" s="8"/>
    </row>
    <row r="212" spans="9:10" ht="12.75" customHeight="1">
      <c r="I212" s="8"/>
      <c r="J212" s="8"/>
    </row>
    <row r="213" spans="9:10" ht="12.75" customHeight="1">
      <c r="I213" s="8"/>
      <c r="J213" s="8"/>
    </row>
    <row r="214" spans="9:10" ht="12.75" customHeight="1">
      <c r="I214" s="8"/>
      <c r="J214" s="8"/>
    </row>
    <row r="215" spans="9:10" ht="12.75" customHeight="1">
      <c r="I215" s="8"/>
      <c r="J215" s="8"/>
    </row>
    <row r="216" spans="9:10" ht="12.75" customHeight="1">
      <c r="I216" s="8"/>
      <c r="J216" s="8"/>
    </row>
    <row r="217" spans="9:10" ht="12.75" customHeight="1">
      <c r="I217" s="8"/>
      <c r="J217" s="8"/>
    </row>
    <row r="218" spans="9:10" ht="12.75" customHeight="1">
      <c r="I218" s="8"/>
      <c r="J218" s="8"/>
    </row>
    <row r="219" spans="9:10" ht="12.75" customHeight="1">
      <c r="I219" s="8"/>
      <c r="J219" s="8"/>
    </row>
    <row r="220" spans="9:10" ht="12.75" customHeight="1">
      <c r="I220" s="8"/>
      <c r="J220" s="8"/>
    </row>
    <row r="221" spans="9:10" ht="12.75" customHeight="1">
      <c r="I221" s="8"/>
      <c r="J221" s="8"/>
    </row>
    <row r="222" spans="9:10" ht="12.75" customHeight="1">
      <c r="I222" s="8"/>
      <c r="J222" s="8"/>
    </row>
    <row r="223" spans="9:10" ht="12.75" customHeight="1">
      <c r="I223" s="8"/>
      <c r="J223" s="8"/>
    </row>
    <row r="224" spans="9:10" ht="12.75" customHeight="1">
      <c r="I224" s="8"/>
      <c r="J224" s="8"/>
    </row>
    <row r="225" spans="9:10" ht="12.75" customHeight="1">
      <c r="I225" s="8"/>
      <c r="J225" s="8"/>
    </row>
    <row r="226" spans="9:10" ht="12.75" customHeight="1">
      <c r="I226" s="8"/>
      <c r="J226" s="8"/>
    </row>
    <row r="227" spans="9:10" ht="12.75" customHeight="1">
      <c r="I227" s="8"/>
      <c r="J227" s="8"/>
    </row>
    <row r="228" spans="9:10" ht="12.75" customHeight="1">
      <c r="I228" s="8"/>
      <c r="J228" s="8"/>
    </row>
    <row r="229" spans="9:10" ht="12.75" customHeight="1">
      <c r="I229" s="8"/>
      <c r="J229" s="8"/>
    </row>
    <row r="230" spans="9:10" ht="12.75" customHeight="1">
      <c r="I230" s="8"/>
      <c r="J230" s="8"/>
    </row>
    <row r="231" spans="9:10" ht="12.75" customHeight="1">
      <c r="I231" s="8"/>
      <c r="J231" s="8"/>
    </row>
    <row r="232" spans="9:10" ht="12.75" customHeight="1">
      <c r="I232" s="8"/>
      <c r="J232" s="8"/>
    </row>
    <row r="233" spans="9:10" ht="12.75" customHeight="1">
      <c r="I233" s="8"/>
      <c r="J233" s="8"/>
    </row>
    <row r="234" spans="9:10" ht="12.75" customHeight="1">
      <c r="I234" s="8"/>
      <c r="J234" s="8"/>
    </row>
    <row r="235" spans="9:10" ht="12.75" customHeight="1">
      <c r="I235" s="8"/>
      <c r="J235" s="8"/>
    </row>
    <row r="236" spans="9:10" ht="12.75" customHeight="1">
      <c r="I236" s="8"/>
      <c r="J236" s="8"/>
    </row>
    <row r="237" spans="9:10" ht="12.75" customHeight="1">
      <c r="I237" s="8"/>
      <c r="J237" s="8"/>
    </row>
    <row r="238" spans="9:10" ht="12.75" customHeight="1">
      <c r="I238" s="8"/>
      <c r="J238" s="8"/>
    </row>
    <row r="239" spans="9:10" ht="12.75" customHeight="1">
      <c r="I239" s="8"/>
      <c r="J239" s="8"/>
    </row>
    <row r="240" spans="9:10" ht="12.75" customHeight="1">
      <c r="I240" s="8"/>
      <c r="J240" s="8"/>
    </row>
    <row r="241" spans="9:10" ht="12.75" customHeight="1">
      <c r="I241" s="8"/>
      <c r="J241" s="8"/>
    </row>
    <row r="242" spans="9:10" ht="12.75" customHeight="1">
      <c r="I242" s="8"/>
      <c r="J242" s="8"/>
    </row>
    <row r="243" spans="9:10" ht="12.75" customHeight="1">
      <c r="I243" s="8"/>
      <c r="J243" s="8"/>
    </row>
    <row r="244" spans="9:10" ht="12.75" customHeight="1">
      <c r="I244" s="8"/>
      <c r="J244" s="8"/>
    </row>
    <row r="245" spans="9:10" ht="12.75" customHeight="1">
      <c r="I245" s="8"/>
      <c r="J245" s="8"/>
    </row>
    <row r="246" spans="9:10" ht="12.75" customHeight="1">
      <c r="I246" s="8"/>
      <c r="J246" s="8"/>
    </row>
    <row r="247" spans="9:10" ht="12.75" customHeight="1">
      <c r="I247" s="8"/>
      <c r="J247" s="8"/>
    </row>
    <row r="248" spans="9:10" ht="12.75" customHeight="1">
      <c r="I248" s="8"/>
      <c r="J248" s="8"/>
    </row>
    <row r="249" spans="9:10" ht="12.75" customHeight="1">
      <c r="I249" s="8"/>
      <c r="J249" s="8"/>
    </row>
    <row r="250" spans="9:10" ht="12.75" customHeight="1">
      <c r="I250" s="8"/>
      <c r="J250" s="8"/>
    </row>
    <row r="251" spans="9:10" ht="12.75" customHeight="1">
      <c r="I251" s="8"/>
      <c r="J251" s="8"/>
    </row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</sheetData>
  <sheetProtection/>
  <printOptions/>
  <pageMargins left="0.5905511811023623" right="0.5905511811023623" top="0.984251968503937" bottom="0.5905511811023623" header="0.1968503937007874" footer="0.4724409448818898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Anna Buniak</cp:lastModifiedBy>
  <cp:lastPrinted>2020-07-16T12:26:29Z</cp:lastPrinted>
  <dcterms:created xsi:type="dcterms:W3CDTF">2004-07-14T07:59:32Z</dcterms:created>
  <dcterms:modified xsi:type="dcterms:W3CDTF">2020-07-28T09:33:36Z</dcterms:modified>
  <cp:category/>
  <cp:version/>
  <cp:contentType/>
  <cp:contentStatus/>
</cp:coreProperties>
</file>