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7"/>
  </bookViews>
  <sheets>
    <sheet name="Dochody" sheetId="1" r:id="rId1"/>
    <sheet name="Wydatki" sheetId="2" r:id="rId2"/>
    <sheet name="Przychody i rozchody" sheetId="3" r:id="rId3"/>
    <sheet name="Zadania zlecone" sheetId="4" r:id="rId4"/>
    <sheet name="Porozum,i Och.środ" sheetId="5" r:id="rId5"/>
    <sheet name="Dotacje podmiotowe" sheetId="6" r:id="rId6"/>
    <sheet name="Inwestycje" sheetId="7" r:id="rId7"/>
    <sheet name="FDS FPC" sheetId="8" r:id="rId8"/>
  </sheets>
  <definedNames/>
  <calcPr fullCalcOnLoad="1"/>
</workbook>
</file>

<file path=xl/sharedStrings.xml><?xml version="1.0" encoding="utf-8"?>
<sst xmlns="http://schemas.openxmlformats.org/spreadsheetml/2006/main" count="1216" uniqueCount="508">
  <si>
    <t xml:space="preserve"> Rady Powiatu w Świdwinie</t>
  </si>
  <si>
    <t>Dział</t>
  </si>
  <si>
    <t>Rozdział</t>
  </si>
  <si>
    <t>0 830</t>
  </si>
  <si>
    <t>Wpływy z usług</t>
  </si>
  <si>
    <t>Wydatki</t>
  </si>
  <si>
    <t>Nazwa zadania</t>
  </si>
  <si>
    <t>Lp.</t>
  </si>
  <si>
    <t>RAZEM</t>
  </si>
  <si>
    <t>OGÓŁEM</t>
  </si>
  <si>
    <t>x</t>
  </si>
  <si>
    <t>1.</t>
  </si>
  <si>
    <t>2.</t>
  </si>
  <si>
    <t>3.</t>
  </si>
  <si>
    <t>Załącznik Nr 3 do uchwały</t>
  </si>
  <si>
    <t>Treść</t>
  </si>
  <si>
    <t xml:space="preserve">Klasyfikacja </t>
  </si>
  <si>
    <t xml:space="preserve">Kwota </t>
  </si>
  <si>
    <t>§</t>
  </si>
  <si>
    <t>Przychody ogółem:</t>
  </si>
  <si>
    <t>Kredyty</t>
  </si>
  <si>
    <t>§ 952</t>
  </si>
  <si>
    <t>Pożyczki</t>
  </si>
  <si>
    <t xml:space="preserve">Pożyczki na finansowanie zadań realizowanych </t>
  </si>
  <si>
    <t>§ 903</t>
  </si>
  <si>
    <t>z udziałem środków pochodzących z budżetu UE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</si>
  <si>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</si>
  <si>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</si>
  <si>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</si>
  <si>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</si>
  <si>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</si>
  <si>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</si>
  <si>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</si>
  <si>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</si>
  <si>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</si>
  <si>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</si>
  <si>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</si>
  <si>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</si>
  <si>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</si>
  <si>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</si>
  <si>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Rozchody ogółem:</t>
  </si>
  <si>
    <t>§ 992</t>
  </si>
  <si>
    <t>Spłaty pożyczek otrzymanych na finansowanie</t>
  </si>
  <si>
    <t>zadań realizowanych z udziałem środków pochodzących</t>
  </si>
  <si>
    <t>§ 963</t>
  </si>
  <si>
    <t>z budżetu UE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</si>
  <si>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</si>
  <si>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</si>
  <si>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</si>
  <si>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</si>
  <si>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</si>
  <si>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</si>
  <si>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</si>
  <si>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</si>
  <si>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 xml:space="preserve">                             Nazwa instytucji</t>
  </si>
  <si>
    <t>Kwota dotacji</t>
  </si>
  <si>
    <t>Młodzieżowy Ośrodek Wychowawczy w Rzepczynie</t>
  </si>
  <si>
    <t>Ogółem kwota</t>
  </si>
  <si>
    <t>dotacji</t>
  </si>
  <si>
    <t>Kultura fizyczna i sport</t>
  </si>
  <si>
    <t xml:space="preserve">        </t>
  </si>
  <si>
    <t>Źródła dochodów</t>
  </si>
  <si>
    <t>Plan</t>
  </si>
  <si>
    <t>z tego:</t>
  </si>
  <si>
    <t>Dochody bieżące</t>
  </si>
  <si>
    <t>Dochody majątkowe</t>
  </si>
  <si>
    <t>Dotacje celowe otrzymane z budżetu państwa na zadania bieżące z zakresu</t>
  </si>
  <si>
    <t>administracji rządowej oraz inne zadania zlecone ustawami realizowane przez powiat</t>
  </si>
  <si>
    <t>0 20</t>
  </si>
  <si>
    <t>LEŚNICTWO</t>
  </si>
  <si>
    <t>0 2001</t>
  </si>
  <si>
    <t>Gospodarka leśna</t>
  </si>
  <si>
    <t>TRANSPORT I ŁĄCZNOŚĆ</t>
  </si>
  <si>
    <t>Drogi publiczne powiatowe</t>
  </si>
  <si>
    <t>0 750</t>
  </si>
  <si>
    <t>jednostek samorządu terytorialnego lub innych jednostek zaliczanych do sektora</t>
  </si>
  <si>
    <t>0 970</t>
  </si>
  <si>
    <t>Wpływy z różnych dochodów</t>
  </si>
  <si>
    <t>GOSPODARKA MIESZKANIOWA</t>
  </si>
  <si>
    <t>Gospodarka gruntami i nieruchomościami</t>
  </si>
  <si>
    <t>0 470</t>
  </si>
  <si>
    <t>0 870</t>
  </si>
  <si>
    <t xml:space="preserve">Wpływy ze sprzedaży składników majątkowych </t>
  </si>
  <si>
    <t>Dochody jednostek samorządu terytorialnego związane z realizacją zadań z zakresu</t>
  </si>
  <si>
    <t>administracji rządowej oraz innych zadań zleconych ustawami</t>
  </si>
  <si>
    <t>DZIAŁALNOŚĆ USŁUGOWA</t>
  </si>
  <si>
    <t>Nadzór budowlany</t>
  </si>
  <si>
    <t>ADMINISTRACJA PUBLICZNA</t>
  </si>
  <si>
    <t>Urzędy wojewódzkie</t>
  </si>
  <si>
    <t>Starostwa powiatowe</t>
  </si>
  <si>
    <t>Kwalifikacja wojskowa</t>
  </si>
  <si>
    <t>przez powiat na podstawie porozumień z organami administracji rządowej</t>
  </si>
  <si>
    <t>BEZPIECZEŃSTWO PUBLICZNE I OCHRONA</t>
  </si>
  <si>
    <t>PRZECIWPOŻAROWA</t>
  </si>
  <si>
    <t>Komendy powiatowe Państwowej Straży Pożarnej</t>
  </si>
  <si>
    <t>DOCHODY OD OSÓB PRAWNYCH, OD OSÓB FIZYCZNYCH</t>
  </si>
  <si>
    <t>PRAWNEJ ORAZ WYDATKI ZWIĄZANE Z ICH POBOREM</t>
  </si>
  <si>
    <t>Udziały powiatów w podatkach stanowiących dochód budżetu państwa</t>
  </si>
  <si>
    <t>0 010</t>
  </si>
  <si>
    <t>0 020</t>
  </si>
  <si>
    <t>RÓŻNE ROZLICZENIA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</si>
  <si>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</si>
  <si>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</si>
  <si>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</si>
  <si>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</si>
  <si>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 xml:space="preserve">Licea ogólnokształcące </t>
  </si>
  <si>
    <t>0 690</t>
  </si>
  <si>
    <t>Wpływy z różnych opłat</t>
  </si>
  <si>
    <t xml:space="preserve"> 0 970</t>
  </si>
  <si>
    <t>OCHRONA ZDROWIA</t>
  </si>
  <si>
    <t>Składki na ubezpieczenie zdrowotne oraz świadczenia dla osób</t>
  </si>
  <si>
    <t>nieobjętych obowiązkiem ubezpieczenia zdrowotnego</t>
  </si>
  <si>
    <t>POMOC SPOŁECZNA</t>
  </si>
  <si>
    <t>Domy pomocy społecznej</t>
  </si>
  <si>
    <t xml:space="preserve"> powiatu</t>
  </si>
  <si>
    <t>Rodziny zastępcze</t>
  </si>
  <si>
    <t>Zespoły ds. orzekania o niepełnosprawności</t>
  </si>
  <si>
    <t>EDUKACYJNA OPIEKA WYCHOWAWCZA</t>
  </si>
  <si>
    <t>Specjalne ośrodki szkolno - wychowawcze</t>
  </si>
  <si>
    <t>Internaty i bursy szkolne</t>
  </si>
  <si>
    <t>Domy wczasów dziecięcych</t>
  </si>
  <si>
    <t xml:space="preserve">OGÓŁEM  DOCHODY </t>
  </si>
  <si>
    <t>w tym:</t>
  </si>
  <si>
    <t xml:space="preserve">Nazwa </t>
  </si>
  <si>
    <t>Wynagrodz.</t>
  </si>
  <si>
    <t xml:space="preserve">Dotacje </t>
  </si>
  <si>
    <t>Świadczenia</t>
  </si>
  <si>
    <t>Wydatki na</t>
  </si>
  <si>
    <t xml:space="preserve">Wydatki </t>
  </si>
  <si>
    <t>i składki</t>
  </si>
  <si>
    <t xml:space="preserve">związane z </t>
  </si>
  <si>
    <t>na zadania</t>
  </si>
  <si>
    <t>na rzecz</t>
  </si>
  <si>
    <t>programy</t>
  </si>
  <si>
    <t>majątkowe</t>
  </si>
  <si>
    <t>bieżące</t>
  </si>
  <si>
    <t>od nich</t>
  </si>
  <si>
    <t>reali.zadań</t>
  </si>
  <si>
    <t>osób</t>
  </si>
  <si>
    <t xml:space="preserve">finansow. </t>
  </si>
  <si>
    <t>naliczane</t>
  </si>
  <si>
    <t>statutowych</t>
  </si>
  <si>
    <t>fizycznych</t>
  </si>
  <si>
    <t>z udziałem</t>
  </si>
  <si>
    <t xml:space="preserve">środków </t>
  </si>
  <si>
    <t>pkt 2i3uofp</t>
  </si>
  <si>
    <t>0 2002</t>
  </si>
  <si>
    <t>Nadzór nad gospodarką leśną</t>
  </si>
  <si>
    <t xml:space="preserve">Powiatowy Zarząd Dróg w Świdwinie </t>
  </si>
  <si>
    <t>Rady powiatów</t>
  </si>
  <si>
    <t>Promocja jednostek samorządu ter.</t>
  </si>
  <si>
    <t>Pozostała działalność</t>
  </si>
  <si>
    <t xml:space="preserve">BEZPIECZEŃSTWO PUBLICZNE </t>
  </si>
  <si>
    <t>Zarządzanie kryzysowe</t>
  </si>
  <si>
    <t>OBSŁUGA DŁUGU PUBLICZNEGO</t>
  </si>
  <si>
    <t>Obsługa kredytów jedn.sam.terytor.</t>
  </si>
  <si>
    <t>Rezerwy ogólne i celowe</t>
  </si>
  <si>
    <t xml:space="preserve"> - rezerwa ogólna</t>
  </si>
  <si>
    <t xml:space="preserve"> - rezerwa celowa</t>
  </si>
  <si>
    <t>Szkoły podstawowe specjalne</t>
  </si>
  <si>
    <t>Inne formy kształcenia osobno niewymienione</t>
  </si>
  <si>
    <t>Licea ogólnokształcące</t>
  </si>
  <si>
    <t>Dokształcanie i doskonalenie nauczycieli</t>
  </si>
  <si>
    <t>Starostwo Powiatowe</t>
  </si>
  <si>
    <t>obowiązkiem ubezpieczenia zdrowotnego</t>
  </si>
  <si>
    <t>Powiatowy Urząd Pracy Świdwin</t>
  </si>
  <si>
    <t xml:space="preserve">PCPR w Świdwinie </t>
  </si>
  <si>
    <t>DPS Krzecko</t>
  </si>
  <si>
    <t>DPS Modrzewiec</t>
  </si>
  <si>
    <t>Powiatowe centra pomocy rodzinie</t>
  </si>
  <si>
    <t>POZOSTAŁE ZADANIA W ZAKRESIE</t>
  </si>
  <si>
    <t>POLITYKI SPOŁECZNEJ</t>
  </si>
  <si>
    <t xml:space="preserve">Pozostała działalność </t>
  </si>
  <si>
    <t>EDUKACYJNA OPIEKA WYCHOW.</t>
  </si>
  <si>
    <t>Poradnie psychologiczno - pedagogiczne</t>
  </si>
  <si>
    <t>Poradnia PP w Połczynie Zdroju</t>
  </si>
  <si>
    <t>Poradnia PP w Świdwinie</t>
  </si>
  <si>
    <t xml:space="preserve">Internaty i bursy szkolne </t>
  </si>
  <si>
    <t>Młodzieżowe ośrodki wychowawcze</t>
  </si>
  <si>
    <t xml:space="preserve">Dokształcanie i doskonalenie nauczycieli </t>
  </si>
  <si>
    <t xml:space="preserve">KULTURA I OCHRONA DZIEDZICTWA </t>
  </si>
  <si>
    <t xml:space="preserve">NARODOWEGO </t>
  </si>
  <si>
    <t>Biblioteki</t>
  </si>
  <si>
    <t>OGÓŁEM  WYDATKI</t>
  </si>
  <si>
    <t>Załącznik Nr 4 do uchwały</t>
  </si>
  <si>
    <t xml:space="preserve">Dochody i wydatki związane z realizacją zadań z zakresu administracji rządowej i innych zadań </t>
  </si>
  <si>
    <t xml:space="preserve">z tego: </t>
  </si>
  <si>
    <t>Wydatki jednostek budżetowych</t>
  </si>
  <si>
    <t xml:space="preserve">Rozdział </t>
  </si>
  <si>
    <t>Dotacje</t>
  </si>
  <si>
    <t xml:space="preserve">Wynagrodzenia </t>
  </si>
  <si>
    <t>ogółem</t>
  </si>
  <si>
    <t xml:space="preserve">i składki od </t>
  </si>
  <si>
    <t xml:space="preserve">związane </t>
  </si>
  <si>
    <t xml:space="preserve">na </t>
  </si>
  <si>
    <t xml:space="preserve">majątkowe </t>
  </si>
  <si>
    <t xml:space="preserve">( 6 + 11 ) </t>
  </si>
  <si>
    <t xml:space="preserve">nich naliczane </t>
  </si>
  <si>
    <t>z realizacją</t>
  </si>
  <si>
    <t xml:space="preserve">rzecz </t>
  </si>
  <si>
    <t xml:space="preserve">zadań </t>
  </si>
  <si>
    <t xml:space="preserve">Składki na ubezpieczenie zdrowotne oraz </t>
  </si>
  <si>
    <t>świadczenia dla osób nieobjętych obowiązkiem</t>
  </si>
  <si>
    <t>ubezpieczenia  zdrowotnego</t>
  </si>
  <si>
    <t>POZOSTAŁE ZADANIA W ZAKRESIE POLITYKI SPOŁECZNEJ</t>
  </si>
  <si>
    <t>Załącznik Nr 5 do uchwały</t>
  </si>
  <si>
    <t>Dochody i wydatki związane z realizacją zadań z zakresu administracji rządowej wykonywanych na podstawie</t>
  </si>
  <si>
    <t>Załącznik Nr 6 do uchwały</t>
  </si>
  <si>
    <t xml:space="preserve">Dochody i wydatki związane z realizacją zadań wykonywanych na podstawie porozumień (umów) </t>
  </si>
  <si>
    <t>KULTURA I OCHRONA DZIEDZICTWA NARODOWEGO</t>
  </si>
  <si>
    <t>z tego</t>
  </si>
  <si>
    <t>Dotacje na zadania bieżące</t>
  </si>
  <si>
    <t>Świadczenia na rzecz osób fizycznych</t>
  </si>
  <si>
    <t>Wydatki majątkowe</t>
  </si>
  <si>
    <t>Wydatki związane z realizacją zadań statutowych</t>
  </si>
  <si>
    <t>Wynagrodzenia i składki od nich naliczane</t>
  </si>
  <si>
    <t>Wydatki bieżące</t>
  </si>
  <si>
    <t>Wydatki ogółem (6+11)</t>
  </si>
  <si>
    <t>Dotacje ogółem</t>
  </si>
  <si>
    <t xml:space="preserve"> DOCHODY BUDŻETU  POWIATU ŚWIDWIŃSKIEGO</t>
  </si>
  <si>
    <t>WYDATKI BUDŻETU POWIATU ŚWIDWIŃSKIEGO</t>
  </si>
  <si>
    <t>Wpływy z innych opłat stanowiących dochody jednostek samorządu</t>
  </si>
  <si>
    <t>terytorialnego na podstawie ustaw</t>
  </si>
  <si>
    <t xml:space="preserve"> 0 420</t>
  </si>
  <si>
    <t xml:space="preserve">Wpływy z opłaty komunikacyjnej </t>
  </si>
  <si>
    <t xml:space="preserve">Wpływy z innych lokalnych opłat pobieranych przez jednostki samorządu </t>
  </si>
  <si>
    <t>terytorialnego na podstawie odrębnych ustaw</t>
  </si>
  <si>
    <t xml:space="preserve">OŚWIATA I WYCHOWANIE </t>
  </si>
  <si>
    <t>GOSPODARKA KOMUNALNA I OCHRONA ŚRODOWISKA</t>
  </si>
  <si>
    <t xml:space="preserve">Wpływy i wydatki związane z gromadzeniem środków z opłat i kar za </t>
  </si>
  <si>
    <t xml:space="preserve">korzystanie ze środowiska </t>
  </si>
  <si>
    <t xml:space="preserve"> 0 580</t>
  </si>
  <si>
    <t>Zadania w zakresie przeciwdział.przem.</t>
  </si>
  <si>
    <t>GOSP.KOM.i OCHRONA ŚRODOW.</t>
  </si>
  <si>
    <t>Wpływy i wydatki związane z gromadzeni.</t>
  </si>
  <si>
    <t>środków z opłat i kar za korzystanie</t>
  </si>
  <si>
    <t xml:space="preserve">ze środowiska </t>
  </si>
  <si>
    <t>z tytułu</t>
  </si>
  <si>
    <t>poręczeń</t>
  </si>
  <si>
    <t>i gwarancji</t>
  </si>
  <si>
    <t>obsługę</t>
  </si>
  <si>
    <t xml:space="preserve">długu </t>
  </si>
  <si>
    <t xml:space="preserve">inwestycje </t>
  </si>
  <si>
    <t>i zakupy</t>
  </si>
  <si>
    <t>inwesty-</t>
  </si>
  <si>
    <t>cyjne</t>
  </si>
  <si>
    <t>na programy</t>
  </si>
  <si>
    <t xml:space="preserve">finansowane </t>
  </si>
  <si>
    <t>środków</t>
  </si>
  <si>
    <t>art..5 ust.1</t>
  </si>
  <si>
    <t xml:space="preserve">zakup i </t>
  </si>
  <si>
    <t>objęcie</t>
  </si>
  <si>
    <t xml:space="preserve">akcji i </t>
  </si>
  <si>
    <t>udziałów</t>
  </si>
  <si>
    <t>( 5 + 13 )</t>
  </si>
  <si>
    <t>0 840</t>
  </si>
  <si>
    <t xml:space="preserve">Wpływy ze sprzedaży wyrobów </t>
  </si>
  <si>
    <t xml:space="preserve">Kultura fizyczna i sport </t>
  </si>
  <si>
    <t>Jednostki specjal.poradnictwa, mieszk</t>
  </si>
  <si>
    <t>chronione i ośrodki interwencji kryzysowej</t>
  </si>
  <si>
    <t>Ochrona zabytków i opieka nad zabytkami</t>
  </si>
  <si>
    <t xml:space="preserve">Rady Powiatu w Świdwinie </t>
  </si>
  <si>
    <t>w zł</t>
  </si>
  <si>
    <t>Załącznik nr 2 do Uchwały</t>
  </si>
  <si>
    <t>§ 950</t>
  </si>
  <si>
    <t>w zł.</t>
  </si>
  <si>
    <t xml:space="preserve">w zł </t>
  </si>
  <si>
    <t>Załącznik Nr 9 do uchwały</t>
  </si>
  <si>
    <t>Zespół Placówek Specjalnych w Sławoborzu</t>
  </si>
  <si>
    <t>Ośrodki rewalidacyjno-wychowawcze</t>
  </si>
  <si>
    <t>Starostwo Powiatowe(15% w dyspoz.ZP )</t>
  </si>
  <si>
    <t>ZPO w Połczynie-Zdroju</t>
  </si>
  <si>
    <t xml:space="preserve">            Załącznik nr 1 do Uchwały </t>
  </si>
  <si>
    <t xml:space="preserve">Składki na ubezpieczenia zdrowotne   </t>
  </si>
  <si>
    <t>Rady Powiatu w Świdwinie</t>
  </si>
  <si>
    <t xml:space="preserve"> 0 650</t>
  </si>
  <si>
    <t>Wpływy z opłat za wydanie prawa jazdy</t>
  </si>
  <si>
    <t xml:space="preserve">Zadania z zakresu geodezji i kartografii </t>
  </si>
  <si>
    <t>Wpływy z najmu i dzierżawy składników majątkowych Skarbu Państwa,</t>
  </si>
  <si>
    <t>finansów publicznych oraz innych umów o podobnym charakterze</t>
  </si>
  <si>
    <t>Wpływy z podatku dochodowego od osób fizycznych</t>
  </si>
  <si>
    <t xml:space="preserve">Wpływy z podatku dochodowego od osób prawnych </t>
  </si>
  <si>
    <t xml:space="preserve">jednostek organizacyjnych </t>
  </si>
  <si>
    <t>Wpływy  z najmu i dzierżawy składników majątkowych Skarbu Państwa,</t>
  </si>
  <si>
    <t xml:space="preserve">Wpływy z różnych dochodów  </t>
  </si>
  <si>
    <t>Środki otrzymane od pozostałych jednostek zaliczanych do sektora finansów</t>
  </si>
  <si>
    <t>Zadania z zakresu geodezji i kartografii</t>
  </si>
  <si>
    <t xml:space="preserve">Wczesne wspomaganie rozwoju dziecka </t>
  </si>
  <si>
    <t>Realizacja zadań wymagających stosowania</t>
  </si>
  <si>
    <t>specjalnej organizacji nauki i metod pracy</t>
  </si>
  <si>
    <t xml:space="preserve">Starostwo Powiatowe  </t>
  </si>
  <si>
    <t>Specjalne ośrodki szklono - wychowawcze</t>
  </si>
  <si>
    <t>Wpływy z tytułu grzywien i innych kar pieniężnych od osób prawnych i innych</t>
  </si>
  <si>
    <t>Dotacja celowa otrzymana z tytułu pomocy finansowej udzielanej między jednostkami</t>
  </si>
  <si>
    <t xml:space="preserve">Wpływy z opłat za trwały zarząd, użytkownie i służebności </t>
  </si>
  <si>
    <t>incesty-</t>
  </si>
  <si>
    <t>cyje</t>
  </si>
  <si>
    <t>w ramach budżetu środków europejskich, realizowanych przez  jst</t>
  </si>
  <si>
    <t xml:space="preserve">RODZINA </t>
  </si>
  <si>
    <t xml:space="preserve">Rodziny zastępcze </t>
  </si>
  <si>
    <t>Działalność placówek opiekuńczo-wychowawczych</t>
  </si>
  <si>
    <t xml:space="preserve">WYMIAR SPRAWIEDLIWOŚCI </t>
  </si>
  <si>
    <t xml:space="preserve">Nieodpłatna pomoc prawna </t>
  </si>
  <si>
    <t xml:space="preserve">administracji rządowej zlecone powiatom, związane z realizacją dodatku </t>
  </si>
  <si>
    <t xml:space="preserve">Przedszkole specjalne </t>
  </si>
  <si>
    <t>RODZINA</t>
  </si>
  <si>
    <t xml:space="preserve">opiekuńczo-wychowawczych </t>
  </si>
  <si>
    <t xml:space="preserve">Działalność placówek </t>
  </si>
  <si>
    <t xml:space="preserve">Centrum Placówek Opi-Wych w Świdwinie </t>
  </si>
  <si>
    <t xml:space="preserve">oraz środków, o których mowa w art.5 ust.3 pkt 5 lit a i b ustawy, lub płatności </t>
  </si>
  <si>
    <t xml:space="preserve">w ramach budżetu środków europejskich, realizowanych przez jednostki samorządu </t>
  </si>
  <si>
    <t xml:space="preserve">terytorialnego  </t>
  </si>
  <si>
    <t xml:space="preserve">Ochrona zabytków i opieka nad zabytkami </t>
  </si>
  <si>
    <t xml:space="preserve">Dochody i wydatki związane z realizacją zadań z zakresu gospodarki komunalnej </t>
  </si>
  <si>
    <t xml:space="preserve">GOSPODARKA KOMUNALNA </t>
  </si>
  <si>
    <t xml:space="preserve">I OCHRONA ŚRODOWISKA </t>
  </si>
  <si>
    <t xml:space="preserve">Wpływy i wydatki związane z </t>
  </si>
  <si>
    <t>gromadzeniem środków z opłat i kar</t>
  </si>
  <si>
    <t xml:space="preserve">za korzystanie ze środowiska </t>
  </si>
  <si>
    <t>Załącznik Nr  7   do uchwały</t>
  </si>
  <si>
    <t>Załącznik Nr 10 do uchwały</t>
  </si>
  <si>
    <t>WYMIAR  SPRAWIEDLIWOŚCI</t>
  </si>
  <si>
    <t>Dotacje podmiotowe dla jednostek spoza sektora finansów publicznych</t>
  </si>
  <si>
    <t>0 490</t>
  </si>
  <si>
    <t xml:space="preserve">Technika </t>
  </si>
  <si>
    <t xml:space="preserve">szkołach I stopnia oraz szkołach artystycznych </t>
  </si>
  <si>
    <t>Kwalifikacyjne kursy zawodowe</t>
  </si>
  <si>
    <t>Szkolne schroniska młodzieżowe</t>
  </si>
  <si>
    <t>0 670</t>
  </si>
  <si>
    <t xml:space="preserve">Wpływy z opłat za korzystanie z wyżywienia  w jednostkach realizujących zadania </t>
  </si>
  <si>
    <t xml:space="preserve">z zakresu wychowania przedszkolnego </t>
  </si>
  <si>
    <t xml:space="preserve">Wpływy z różnych opłat </t>
  </si>
  <si>
    <t xml:space="preserve">Szkolne schroniska młodzieżowe </t>
  </si>
  <si>
    <t xml:space="preserve">Wpływy z usług </t>
  </si>
  <si>
    <t>0 610</t>
  </si>
  <si>
    <t xml:space="preserve">dyplomów, zaświadczeń, certyfikatów i ich duplikatów </t>
  </si>
  <si>
    <t xml:space="preserve">oraz środków, o których mowa w art.5 ust 3 pkt 5 lit. a i b  ustawy, lub płatności </t>
  </si>
  <si>
    <t>samorządu terytorialnego na dofinansowanie  własnych zadań inwestycyjnych</t>
  </si>
  <si>
    <t>I OCHRONA PRZECIWPOŻAROWA</t>
  </si>
  <si>
    <t>Centrum Placówek Opiek-Wych  Świdwin</t>
  </si>
  <si>
    <t xml:space="preserve">Starostwo   Powiatowe </t>
  </si>
  <si>
    <t>Powiatowe urzędy pracy</t>
  </si>
  <si>
    <t xml:space="preserve">Wpływy  ze sprzedaży wyrobów </t>
  </si>
  <si>
    <t xml:space="preserve">Szkoły policealne </t>
  </si>
  <si>
    <t>dofinansowanie  kosztów realizacji inwestycji  i zakupów inwestycyjnych  jednostek</t>
  </si>
  <si>
    <t>Zespół Szkół Rolniczych CKZ Świdwin</t>
  </si>
  <si>
    <t>Działalność placówek opieku.-wychowawcz.</t>
  </si>
  <si>
    <t>DZIAŁALOŚĆ USŁUGOWA</t>
  </si>
  <si>
    <t>§2120</t>
  </si>
  <si>
    <t xml:space="preserve">Wymiar sprawiedliwości </t>
  </si>
  <si>
    <t xml:space="preserve">Dotacje na </t>
  </si>
  <si>
    <t>zadania</t>
  </si>
  <si>
    <t>z odrębnych ustaw</t>
  </si>
  <si>
    <t xml:space="preserve">Środki otrzymane  z państwowych funduszy celowych  na finansowanie  lub </t>
  </si>
  <si>
    <t xml:space="preserve">Wpływy z opłat egzaminacyjnych  oraz opłat za wydawanie świadectw, </t>
  </si>
  <si>
    <t>Załącznik Nr 11 do Uchwały</t>
  </si>
  <si>
    <t>Jednostka</t>
  </si>
  <si>
    <t>organizacyjna</t>
  </si>
  <si>
    <t>Okres</t>
  </si>
  <si>
    <t xml:space="preserve">Łączne </t>
  </si>
  <si>
    <t>Źródła</t>
  </si>
  <si>
    <t xml:space="preserve">inwestycyjnego </t>
  </si>
  <si>
    <t>realizująca program</t>
  </si>
  <si>
    <t>realizacji</t>
  </si>
  <si>
    <t>nakłady</t>
  </si>
  <si>
    <t>finansowania</t>
  </si>
  <si>
    <t>lub koordynująca</t>
  </si>
  <si>
    <t>finansowe</t>
  </si>
  <si>
    <t>wykonanie programu</t>
  </si>
  <si>
    <t>(w zł)</t>
  </si>
  <si>
    <t>Powiatowy Zarząd Dróg w Świdwinie</t>
  </si>
  <si>
    <t>OGÓŁEM:</t>
  </si>
  <si>
    <t xml:space="preserve">środki własne </t>
  </si>
  <si>
    <t>środki pomocowe</t>
  </si>
  <si>
    <t>inne środki</t>
  </si>
  <si>
    <t>Zakupy inwestycyjne</t>
  </si>
  <si>
    <t xml:space="preserve">Starostwo Powiatowe w Świdwinie </t>
  </si>
  <si>
    <t>Wydatki inwestycyjne - dokumentacje, nadzory</t>
  </si>
  <si>
    <t>Starostwo Powiatowe w Świdwinie</t>
  </si>
  <si>
    <t>Stworzenie Centrum Popularyzacyjnego Naukę na obszarze Strefy Centralnej          w Świdwinie</t>
  </si>
  <si>
    <t xml:space="preserve">RAZEM </t>
  </si>
  <si>
    <t>Zespół Szkół w Połczynie Zdroju</t>
  </si>
  <si>
    <t>Zespół Szkół w Świdwinie</t>
  </si>
  <si>
    <t>Zespół Szkół Rolniczych CKZ w Świdwinie</t>
  </si>
  <si>
    <t>Policealne Studium Zawodowe ZDZ Połczyn Zdrój</t>
  </si>
  <si>
    <t>MOW w Rzepczynie</t>
  </si>
  <si>
    <t>LO dla dorosłych ZDZ Połczyn Zdrój</t>
  </si>
  <si>
    <t>LO dla dorosłych ZDZ w Połczynie Zdroju</t>
  </si>
  <si>
    <t>Policealne Studium Zawodowe ZDZ w Połczynie Zdroju</t>
  </si>
  <si>
    <t>Załącznik Nr 8 do uchwały</t>
  </si>
  <si>
    <t xml:space="preserve">Rady Powiatu w  Świdwinie </t>
  </si>
  <si>
    <t>Wydatki na programy finansowane z udziałem środków pochodzących z budżetu Unii Europejskiej oraz niepodlegających zwrotowi środków z pomocy udzielanej przez państwa członkowskie Europejskiego Porozumienia o Wolnym Handlu (EFTA) oraz innych środków pochodzących ze źródeł zagranicznych niepodlegających zwrotowi,w części związanej z realizacją zadań Gminy/Powiatu</t>
  </si>
  <si>
    <t>Wydatki na programy finansowane z udziałem środków pochodzących z budżetu Unii Europejskiej oraz niepodlegających zwrotowi środków z pomocy udzielanej przez państwa członkowskie Europejskiego Porozumienia o Wolnym Handlu (EFTA) oraz innych środków pochodzących ze źródeł zagranicznych niepodlegających zwrotowi, w części związanej z realizacją zadań Gminy/Powiatu</t>
  </si>
  <si>
    <t>Pozostała działalność - BRIIP WZ</t>
  </si>
  <si>
    <t>Poradnia PP w Połczynie Zdroju (Za życiem)</t>
  </si>
  <si>
    <t>Wydatki ogółem (6+12)</t>
  </si>
  <si>
    <t>sektora finansów publicznych (FDS)</t>
  </si>
  <si>
    <t>PCPR w Świdwinie zlecone</t>
  </si>
  <si>
    <t>Zadania z zakresu geodezji i kartografii zlecone</t>
  </si>
  <si>
    <t>Gospodarka gruntami i nieruchomościami zlecone</t>
  </si>
  <si>
    <t>Wydatki ogółem (7+8)</t>
  </si>
  <si>
    <t>Załącznik Nr 12 do uchwały</t>
  </si>
  <si>
    <t>Dochody ogółem</t>
  </si>
  <si>
    <t>w tym</t>
  </si>
  <si>
    <t>Załącznik Nr 13 do uchwały</t>
  </si>
  <si>
    <t>I OD INNYCH JEDNOSTEK NIEPOSIADAJĄCYCH OSOBOWOŚCI</t>
  </si>
  <si>
    <t xml:space="preserve">oraz związków gmin, związków powiatów  na dofinansowanie zadań bieżących </t>
  </si>
  <si>
    <t>inwestycyjnych (UM)</t>
  </si>
  <si>
    <t>Spłaty otrzymanych krajowych kredytów</t>
  </si>
  <si>
    <t xml:space="preserve">Spłaty otrzymanych krajowych pożyczek </t>
  </si>
  <si>
    <t>art.5 ust.1</t>
  </si>
  <si>
    <t>Zakłady op-lecznicze i pielęgnacyjno-opiekuńcze</t>
  </si>
  <si>
    <t>Dotacje celowe udzielane z budżetu Powiatu w Świdwinie  na zadania własne  powiatu</t>
  </si>
  <si>
    <t xml:space="preserve"> Dotacje celowe udzielane z budżetu Powiatu w Świdwinie na zadania własne powiatu</t>
  </si>
  <si>
    <t xml:space="preserve">Wydatki związane z gromadzeniem środków z opłat za </t>
  </si>
  <si>
    <t xml:space="preserve">Środki otrzymane  z państwowych funduszy celowych  na finansowanie  lub dofinansowanie  kosztów realizacji inwestycji  i zakupów inwestycyjnych  jednostek sektora finansów publicznych </t>
  </si>
  <si>
    <t xml:space="preserve">samorządu terytorialnego na dofinansowanie własnych zadań inwestycyjnych i zakupów </t>
  </si>
  <si>
    <t xml:space="preserve">finansów. </t>
  </si>
  <si>
    <t>Komendy powiatowe Państw. Straży Pożarn.</t>
  </si>
  <si>
    <t xml:space="preserve">Branżowe szkoły I i II stopnia </t>
  </si>
  <si>
    <t>9.</t>
  </si>
  <si>
    <t>§ 905</t>
  </si>
  <si>
    <t xml:space="preserve">Przychody jednostek samorządu terytorialnego </t>
  </si>
  <si>
    <t>z niewykorzystanych środków pieniężnych na rachunku</t>
  </si>
  <si>
    <t>bieżącym budżetu, wynikających z rozliczenia dochodów</t>
  </si>
  <si>
    <t xml:space="preserve">i wydatków nimi finansowanych związanych ze </t>
  </si>
  <si>
    <t xml:space="preserve">szczególnymi zasadami wykonywania budżetu </t>
  </si>
  <si>
    <t>określonymi w odrębnych ustawach</t>
  </si>
  <si>
    <t>na 2022 rok</t>
  </si>
  <si>
    <t>na 2022 r</t>
  </si>
  <si>
    <t xml:space="preserve">                      Przychody i rozchody budżetu w 2022 roku</t>
  </si>
  <si>
    <t>2022 r.</t>
  </si>
  <si>
    <t>zleconych odrębnymi ustawami w 2022 roku</t>
  </si>
  <si>
    <t>porozumień z organami administracji rządowej w 2022 roku</t>
  </si>
  <si>
    <t>między jednostkami samorządu terytorialnego w 2022 roku</t>
  </si>
  <si>
    <t xml:space="preserve">i ochrony środowiska  w 2022 r. </t>
  </si>
  <si>
    <t>udzielane z budżetu Powiatu Świdwińskiego w 2022 roku</t>
  </si>
  <si>
    <t>realizowane przez podmioty nienależące do sektora finansów publicznych w 2022 roku</t>
  </si>
  <si>
    <t>realizowane przez podmioty należące do sektora finansów publicznych w 2022 roku</t>
  </si>
  <si>
    <t>Zadania inwestycyjne do realizacji w 2022 roku</t>
  </si>
  <si>
    <t>Plan na 2022r.</t>
  </si>
  <si>
    <t>Dochody i wydatki związane z realizacją zadań z Funduszu Dróg Samorządowych w 2022 roku</t>
  </si>
  <si>
    <t>na podstawie porozumień (umów) między jednostkami samorządu terytorialnego</t>
  </si>
  <si>
    <t>Pozostała działalność - BRIIP</t>
  </si>
  <si>
    <t>realizowane na podstawie porozumień (umów) między jednostkami samorządu terytorialnego</t>
  </si>
  <si>
    <t>Pozostała działalność - Regionalne Centrum Kryzysowe</t>
  </si>
  <si>
    <t>Przebudowa drogi powiatowej nr 3340Z od granicy powiatu do miejscowości Sławoborze Odcinek IIb</t>
  </si>
  <si>
    <t>Funkcjonowanie przystanków komunikacyjnych</t>
  </si>
  <si>
    <t>finansów publicznych oraz innych umów o podobnym charakterze (strefa+55.000)</t>
  </si>
  <si>
    <t>Starostwo Powiatowe  - Sportowa Polska</t>
  </si>
  <si>
    <t xml:space="preserve">dla dzieci i młodzieży w gimnazjach, klasach </t>
  </si>
  <si>
    <t>dotychczas.gimnazjum prowadzonych w szkołach</t>
  </si>
  <si>
    <t>innego typu, liceach ogólnok.technikach, branż.</t>
  </si>
  <si>
    <t xml:space="preserve">szkołach I i II stopnia i klasach dotychczasowej  </t>
  </si>
  <si>
    <t>zasadniczej szkoły zawod. prowadzonych w branż.</t>
  </si>
  <si>
    <t>Wykonanie klimatyzacji w budynku rozbudowy Centrum Nauki Cordis</t>
  </si>
  <si>
    <t>Poprawa stanu przyszkolnej infrastruktury sportowej w Powiecie Świdwińskim</t>
  </si>
  <si>
    <t>Poprawa infrastruktury sportowej na terenie szkół Powiatu Świdwińskiego</t>
  </si>
  <si>
    <t>Dotacja celowa z budżetu państwa na realizację inwestycji i zakupów inwestycyjnych</t>
  </si>
  <si>
    <t>własnych powiatu</t>
  </si>
  <si>
    <t>SPORTOWA POLSKA</t>
  </si>
  <si>
    <t>Środki z Funduszu Przeciwdziałania COVID-19 na finansowanie lub dofinansowanie</t>
  </si>
  <si>
    <t xml:space="preserve">kosztów realizacji inwestycji i zakupów inwestycyjnych związanych </t>
  </si>
  <si>
    <t>z przeciwdziałaniem COVID-19</t>
  </si>
  <si>
    <t>Dochody i wydatki związane z realizacją zadań z Rządowego Funduszu Polski Ład - Program Inwestycji Strategicznych w 2022 roku</t>
  </si>
  <si>
    <t>Środki z Funduszu Przeciwdziałania COVID-19 na finansowanie lub dofinansowanie kosztów realizacji inwestycji i zakupów inwestycyjnych związanych z przeciwdziałaniem COVID-19</t>
  </si>
  <si>
    <t>Przebudowa drogi nr 1059Z na odcn. Rąbino - Biała Góra oraz remont drogi nr 1059Z na odcinku Sławoborze - Krzecko</t>
  </si>
  <si>
    <t>BEZPIECZEŃSTWO PUBLICZNE I OCHRONA P.</t>
  </si>
  <si>
    <t>POZOSTAŁE ZAD.W ZAKRESIE POLITYKI SP.</t>
  </si>
  <si>
    <t>publicznych na realizacje zadań bieżących jednostek zaliczanych do sektora fin.pub.</t>
  </si>
  <si>
    <t>i zakupów inwestycyjnych (UG Sławoborze )</t>
  </si>
  <si>
    <t>Dotacja celowa otrzymana z budżetu państwa na zadania bieżące z zakresu</t>
  </si>
  <si>
    <t xml:space="preserve">Dotacja celowa otrzymana od samorządu województwa na zadania bieżące realizowane </t>
  </si>
  <si>
    <t>Dotacja celowa otrzymana z samorządu województwa na inwestycje i zakupy inwestycyjne</t>
  </si>
  <si>
    <t>Dotacja celowa otrzymana z budżetu państwa na zadania bieżące realizowane</t>
  </si>
  <si>
    <t>Dotacja celowa w ramach programów finansowanych z udziałem środków europejskich</t>
  </si>
  <si>
    <t>Dotacja celowa otrzymana z budżetu państwa na realizację bieżących zadań własnych</t>
  </si>
  <si>
    <t>Środki z Funduszu Pracy otrzymane na realizację zadań wynikających</t>
  </si>
  <si>
    <t xml:space="preserve">wychowawczego, dodatku do zryczałtowanej kwoty oraz dodatku w wysokości świadczenia </t>
  </si>
  <si>
    <t xml:space="preserve">wychowawczego stanowiących pomoc państwa w wychowaniu dzieci </t>
  </si>
  <si>
    <t>Wpływy z wpłat gmin i powiatów na rzecz innych jednostek samorządu terytorialnego</t>
  </si>
  <si>
    <t>Część oświatowa subwencji ogólnej dla jednostek samorządu terytorialnego</t>
  </si>
  <si>
    <t>oraz świadczenia dla osób nie objętych</t>
  </si>
  <si>
    <t xml:space="preserve">KULTURA FIZYCZNA </t>
  </si>
  <si>
    <t>Budowa Regionalnej Infrastruktury Informacji Przestrzennej Województwa Zachodniopomorskiego</t>
  </si>
  <si>
    <t>strona -20 -</t>
  </si>
  <si>
    <t>strona -21 -</t>
  </si>
  <si>
    <t>strona -22 -</t>
  </si>
  <si>
    <t>strona -23 -</t>
  </si>
  <si>
    <t>strona -24 -</t>
  </si>
  <si>
    <t>strona -25 -</t>
  </si>
  <si>
    <t>strona -26 -</t>
  </si>
  <si>
    <t>strona -27 -</t>
  </si>
  <si>
    <t>strona -28 -</t>
  </si>
  <si>
    <t>strona -29 -</t>
  </si>
  <si>
    <t>strona -30 -</t>
  </si>
  <si>
    <t>strona -31 -</t>
  </si>
  <si>
    <t>strona -32 -</t>
  </si>
  <si>
    <t>strona -33 -</t>
  </si>
  <si>
    <t>strona -34 -</t>
  </si>
  <si>
    <t>strona -35 -</t>
  </si>
  <si>
    <t>strona -36 -</t>
  </si>
  <si>
    <t>strona -37 -</t>
  </si>
  <si>
    <t>strona -38 -</t>
  </si>
  <si>
    <t>strona -39 -</t>
  </si>
  <si>
    <t>strona -40 -</t>
  </si>
  <si>
    <t>strona -41 -</t>
  </si>
  <si>
    <t xml:space="preserve">Nr XXXIV/158/21 z dnia 16.12.2021r. 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</si>
</sst>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;[Red]#,##0"/>
    <numFmt numFmtId="167" formatCode="#,##0.00;[Red]#,##0.00"/>
    <numFmt numFmtId="168" formatCode="0;[Red]0"/>
    <numFmt numFmtId="169" formatCode="#,##0_ ;[Red]\-#,##0\ "/>
    <numFmt numFmtId="170" formatCode="#,##0_ ;\-#,##0\ "/>
    <numFmt numFmtId="171" formatCode="[$-415]d\ mmmm\ yyyy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92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i/>
      <sz val="10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b/>
      <i/>
      <sz val="10"/>
      <name val="Arial CE"/>
      <family val="0"/>
    </font>
    <font>
      <u val="single"/>
      <sz val="10"/>
      <name val="Arial CE"/>
      <family val="0"/>
    </font>
    <font>
      <i/>
      <u val="single"/>
      <sz val="10"/>
      <name val="Times New Roman"/>
      <family val="1"/>
    </font>
    <font>
      <sz val="8"/>
      <name val="Arial CE"/>
      <family val="0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i/>
      <sz val="8"/>
      <name val="Times New Roman"/>
      <family val="1"/>
    </font>
    <font>
      <i/>
      <u val="single"/>
      <sz val="9"/>
      <name val="Times New Roman"/>
      <family val="1"/>
    </font>
    <font>
      <sz val="11"/>
      <color indexed="8"/>
      <name val="Czcionka tekstu podstawowego"/>
      <family val="2"/>
    </font>
    <font>
      <b/>
      <sz val="12"/>
      <name val="Times New Roman"/>
      <family val="1"/>
    </font>
    <font>
      <i/>
      <sz val="11"/>
      <name val="Times New Roman"/>
      <family val="1"/>
    </font>
    <font>
      <sz val="7"/>
      <name val="Times New Roman"/>
      <family val="1"/>
    </font>
    <font>
      <i/>
      <u val="single"/>
      <sz val="11"/>
      <name val="Times New Roman"/>
      <family val="1"/>
    </font>
    <font>
      <b/>
      <sz val="7"/>
      <name val="Times New Roman"/>
      <family val="1"/>
    </font>
    <font>
      <u val="single"/>
      <sz val="8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b/>
      <sz val="8.5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b/>
      <i/>
      <sz val="10.5"/>
      <name val="Times New Roman"/>
      <family val="1"/>
    </font>
    <font>
      <b/>
      <u val="single"/>
      <sz val="10.5"/>
      <name val="Times New Roman"/>
      <family val="1"/>
    </font>
    <font>
      <b/>
      <u val="single"/>
      <sz val="10"/>
      <name val="Arial CE"/>
      <family val="0"/>
    </font>
    <font>
      <b/>
      <sz val="8.2"/>
      <name val="Times New Roman"/>
      <family val="1"/>
    </font>
    <font>
      <b/>
      <sz val="7.9"/>
      <name val="Times New Roman"/>
      <family val="1"/>
    </font>
    <font>
      <sz val="6.5"/>
      <name val="Times New Roman"/>
      <family val="1"/>
    </font>
    <font>
      <sz val="6.5"/>
      <name val="Arial CE"/>
      <family val="0"/>
    </font>
    <font>
      <sz val="10.3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26" borderId="2" applyNumberFormat="0" applyAlignment="0" applyProtection="0"/>
    <xf numFmtId="0" fontId="7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3" applyNumberFormat="0" applyFill="0" applyAlignment="0" applyProtection="0"/>
    <xf numFmtId="0" fontId="76" fillId="28" borderId="4" applyNumberFormat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69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81" fillId="26" borderId="1" applyNumberFormat="0" applyAlignment="0" applyProtection="0"/>
    <xf numFmtId="0" fontId="8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3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869">
    <xf numFmtId="0" fontId="0" fillId="0" borderId="0" xfId="0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6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166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6" fontId="2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167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6" fontId="1" fillId="0" borderId="0" xfId="0" applyNumberFormat="1" applyFont="1" applyFill="1" applyAlignment="1">
      <alignment/>
    </xf>
    <xf numFmtId="166" fontId="11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9" fillId="0" borderId="11" xfId="0" applyFont="1" applyFill="1" applyBorder="1" applyAlignment="1">
      <alignment/>
    </xf>
    <xf numFmtId="0" fontId="23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Fill="1" applyBorder="1" applyAlignment="1">
      <alignment/>
    </xf>
    <xf numFmtId="166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67" fontId="11" fillId="0" borderId="0" xfId="0" applyNumberFormat="1" applyFont="1" applyFill="1" applyAlignment="1">
      <alignment/>
    </xf>
    <xf numFmtId="166" fontId="12" fillId="0" borderId="0" xfId="0" applyNumberFormat="1" applyFont="1" applyFill="1" applyAlignment="1">
      <alignment horizontal="center"/>
    </xf>
    <xf numFmtId="166" fontId="24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166" fontId="11" fillId="0" borderId="0" xfId="0" applyNumberFormat="1" applyFont="1" applyAlignment="1">
      <alignment/>
    </xf>
    <xf numFmtId="167" fontId="1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1" fillId="0" borderId="0" xfId="0" applyFont="1" applyAlignment="1">
      <alignment horizontal="right"/>
    </xf>
    <xf numFmtId="166" fontId="11" fillId="0" borderId="0" xfId="0" applyNumberFormat="1" applyFont="1" applyAlignment="1">
      <alignment/>
    </xf>
    <xf numFmtId="166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vertical="center" wrapText="1"/>
    </xf>
    <xf numFmtId="0" fontId="9" fillId="32" borderId="10" xfId="0" applyFont="1" applyFill="1" applyBorder="1" applyAlignment="1">
      <alignment horizontal="right"/>
    </xf>
    <xf numFmtId="0" fontId="9" fillId="32" borderId="10" xfId="0" applyFont="1" applyFill="1" applyBorder="1" applyAlignment="1">
      <alignment/>
    </xf>
    <xf numFmtId="0" fontId="9" fillId="32" borderId="13" xfId="0" applyFont="1" applyFill="1" applyBorder="1" applyAlignment="1">
      <alignment/>
    </xf>
    <xf numFmtId="0" fontId="0" fillId="0" borderId="0" xfId="0" applyFont="1" applyAlignment="1">
      <alignment/>
    </xf>
    <xf numFmtId="166" fontId="5" fillId="0" borderId="0" xfId="0" applyNumberFormat="1" applyFont="1" applyAlignment="1">
      <alignment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center"/>
    </xf>
    <xf numFmtId="0" fontId="88" fillId="0" borderId="0" xfId="0" applyFont="1" applyAlignment="1">
      <alignment/>
    </xf>
    <xf numFmtId="0" fontId="5" fillId="0" borderId="11" xfId="55" applyFont="1" applyBorder="1" applyAlignment="1">
      <alignment horizontal="center"/>
      <protection/>
    </xf>
    <xf numFmtId="0" fontId="5" fillId="0" borderId="14" xfId="55" applyFont="1" applyBorder="1" applyAlignment="1">
      <alignment horizontal="center"/>
      <protection/>
    </xf>
    <xf numFmtId="0" fontId="5" fillId="0" borderId="10" xfId="55" applyFont="1" applyBorder="1" applyAlignment="1">
      <alignment horizontal="center"/>
      <protection/>
    </xf>
    <xf numFmtId="0" fontId="5" fillId="0" borderId="15" xfId="55" applyFont="1" applyBorder="1" applyAlignment="1">
      <alignment horizontal="center"/>
      <protection/>
    </xf>
    <xf numFmtId="0" fontId="5" fillId="0" borderId="12" xfId="55" applyFont="1" applyBorder="1" applyAlignment="1">
      <alignment horizontal="center"/>
      <protection/>
    </xf>
    <xf numFmtId="0" fontId="5" fillId="0" borderId="16" xfId="55" applyFont="1" applyBorder="1" applyAlignment="1">
      <alignment horizontal="center"/>
      <protection/>
    </xf>
    <xf numFmtId="0" fontId="5" fillId="0" borderId="13" xfId="55" applyFont="1" applyBorder="1" applyAlignment="1">
      <alignment horizontal="center"/>
      <protection/>
    </xf>
    <xf numFmtId="0" fontId="5" fillId="0" borderId="13" xfId="55" applyFont="1" applyFill="1" applyBorder="1" applyAlignment="1">
      <alignment horizontal="center"/>
      <protection/>
    </xf>
    <xf numFmtId="166" fontId="4" fillId="0" borderId="13" xfId="55" applyNumberFormat="1" applyFont="1" applyFill="1" applyBorder="1" applyAlignment="1">
      <alignment vertical="center" wrapText="1"/>
      <protection/>
    </xf>
    <xf numFmtId="166" fontId="5" fillId="0" borderId="13" xfId="56" applyNumberFormat="1" applyFont="1" applyFill="1" applyBorder="1" applyAlignment="1">
      <alignment vertical="center"/>
      <protection/>
    </xf>
    <xf numFmtId="166" fontId="5" fillId="0" borderId="13" xfId="55" applyNumberFormat="1" applyFont="1" applyFill="1" applyBorder="1" applyAlignment="1">
      <alignment vertical="center" wrapText="1"/>
      <protection/>
    </xf>
    <xf numFmtId="166" fontId="4" fillId="0" borderId="13" xfId="55" applyNumberFormat="1" applyFont="1" applyBorder="1" applyAlignment="1">
      <alignment vertical="center" wrapText="1"/>
      <protection/>
    </xf>
    <xf numFmtId="166" fontId="89" fillId="0" borderId="13" xfId="56" applyNumberFormat="1" applyFont="1" applyBorder="1" applyAlignment="1">
      <alignment vertical="center"/>
      <protection/>
    </xf>
    <xf numFmtId="166" fontId="5" fillId="0" borderId="13" xfId="55" applyNumberFormat="1" applyFont="1" applyBorder="1" applyAlignment="1">
      <alignment vertical="center" wrapText="1"/>
      <protection/>
    </xf>
    <xf numFmtId="3" fontId="90" fillId="0" borderId="13" xfId="0" applyNumberFormat="1" applyFont="1" applyBorder="1" applyAlignment="1">
      <alignment vertical="center"/>
    </xf>
    <xf numFmtId="3" fontId="89" fillId="0" borderId="13" xfId="0" applyNumberFormat="1" applyFont="1" applyBorder="1" applyAlignment="1">
      <alignment vertical="center"/>
    </xf>
    <xf numFmtId="0" fontId="89" fillId="0" borderId="13" xfId="0" applyFont="1" applyBorder="1" applyAlignment="1">
      <alignment vertical="center"/>
    </xf>
    <xf numFmtId="166" fontId="8" fillId="0" borderId="13" xfId="55" applyNumberFormat="1" applyFont="1" applyBorder="1" applyAlignment="1">
      <alignment vertical="center" wrapText="1"/>
      <protection/>
    </xf>
    <xf numFmtId="0" fontId="1" fillId="0" borderId="0" xfId="0" applyFont="1" applyAlignment="1">
      <alignment horizontal="right"/>
    </xf>
    <xf numFmtId="166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6" fontId="1" fillId="0" borderId="14" xfId="0" applyNumberFormat="1" applyFont="1" applyBorder="1" applyAlignment="1">
      <alignment horizontal="center"/>
    </xf>
    <xf numFmtId="0" fontId="1" fillId="0" borderId="18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66" fontId="10" fillId="0" borderId="13" xfId="0" applyNumberFormat="1" applyFont="1" applyBorder="1" applyAlignment="1">
      <alignment horizontal="center"/>
    </xf>
    <xf numFmtId="0" fontId="2" fillId="32" borderId="13" xfId="0" applyFont="1" applyFill="1" applyBorder="1" applyAlignment="1">
      <alignment horizontal="right"/>
    </xf>
    <xf numFmtId="0" fontId="2" fillId="32" borderId="13" xfId="0" applyFont="1" applyFill="1" applyBorder="1" applyAlignment="1">
      <alignment/>
    </xf>
    <xf numFmtId="166" fontId="2" fillId="32" borderId="13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66" fontId="2" fillId="0" borderId="13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166" fontId="1" fillId="0" borderId="13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21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3" fontId="2" fillId="32" borderId="13" xfId="0" applyNumberFormat="1" applyFont="1" applyFill="1" applyBorder="1" applyAlignment="1">
      <alignment horizontal="right"/>
    </xf>
    <xf numFmtId="0" fontId="27" fillId="0" borderId="1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32" borderId="20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166" fontId="2" fillId="32" borderId="12" xfId="0" applyNumberFormat="1" applyFont="1" applyFill="1" applyBorder="1" applyAlignment="1">
      <alignment/>
    </xf>
    <xf numFmtId="3" fontId="2" fillId="32" borderId="12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166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17" xfId="0" applyFont="1" applyFill="1" applyBorder="1" applyAlignment="1">
      <alignment/>
    </xf>
    <xf numFmtId="166" fontId="2" fillId="32" borderId="11" xfId="0" applyNumberFormat="1" applyFont="1" applyFill="1" applyBorder="1" applyAlignment="1">
      <alignment/>
    </xf>
    <xf numFmtId="3" fontId="2" fillId="32" borderId="11" xfId="0" applyNumberFormat="1" applyFont="1" applyFill="1" applyBorder="1" applyAlignment="1">
      <alignment horizontal="right"/>
    </xf>
    <xf numFmtId="0" fontId="2" fillId="32" borderId="1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66" fontId="2" fillId="0" borderId="12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166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/>
    </xf>
    <xf numFmtId="166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0" fontId="2" fillId="32" borderId="0" xfId="0" applyFont="1" applyFill="1" applyBorder="1" applyAlignment="1">
      <alignment/>
    </xf>
    <xf numFmtId="166" fontId="2" fillId="32" borderId="10" xfId="0" applyNumberFormat="1" applyFont="1" applyFill="1" applyBorder="1" applyAlignment="1">
      <alignment/>
    </xf>
    <xf numFmtId="3" fontId="2" fillId="32" borderId="10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166" fontId="1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" fillId="0" borderId="19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2" fillId="0" borderId="21" xfId="0" applyFont="1" applyFill="1" applyBorder="1" applyAlignment="1">
      <alignment horizontal="right"/>
    </xf>
    <xf numFmtId="0" fontId="2" fillId="32" borderId="24" xfId="0" applyFont="1" applyFill="1" applyBorder="1" applyAlignment="1">
      <alignment/>
    </xf>
    <xf numFmtId="0" fontId="2" fillId="32" borderId="22" xfId="0" applyFont="1" applyFill="1" applyBorder="1" applyAlignment="1">
      <alignment/>
    </xf>
    <xf numFmtId="0" fontId="1" fillId="0" borderId="20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166" fontId="5" fillId="0" borderId="0" xfId="0" applyNumberFormat="1" applyFont="1" applyFill="1" applyAlignment="1">
      <alignment/>
    </xf>
    <xf numFmtId="166" fontId="2" fillId="0" borderId="0" xfId="0" applyNumberFormat="1" applyFont="1" applyAlignment="1">
      <alignment horizontal="center"/>
    </xf>
    <xf numFmtId="0" fontId="10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166" fontId="29" fillId="0" borderId="0" xfId="0" applyNumberFormat="1" applyFont="1" applyAlignment="1">
      <alignment horizontal="right"/>
    </xf>
    <xf numFmtId="0" fontId="10" fillId="0" borderId="22" xfId="0" applyFont="1" applyBorder="1" applyAlignment="1">
      <alignment/>
    </xf>
    <xf numFmtId="166" fontId="10" fillId="0" borderId="11" xfId="0" applyNumberFormat="1" applyFont="1" applyBorder="1" applyAlignment="1">
      <alignment horizontal="center"/>
    </xf>
    <xf numFmtId="166" fontId="10" fillId="0" borderId="24" xfId="0" applyNumberFormat="1" applyFont="1" applyBorder="1" applyAlignment="1">
      <alignment horizontal="center"/>
    </xf>
    <xf numFmtId="166" fontId="10" fillId="0" borderId="17" xfId="0" applyNumberFormat="1" applyFont="1" applyBorder="1" applyAlignment="1">
      <alignment horizontal="left"/>
    </xf>
    <xf numFmtId="166" fontId="10" fillId="0" borderId="17" xfId="0" applyNumberFormat="1" applyFont="1" applyBorder="1" applyAlignment="1">
      <alignment horizontal="right"/>
    </xf>
    <xf numFmtId="166" fontId="10" fillId="0" borderId="17" xfId="0" applyNumberFormat="1" applyFont="1" applyBorder="1" applyAlignment="1">
      <alignment/>
    </xf>
    <xf numFmtId="167" fontId="10" fillId="0" borderId="17" xfId="0" applyNumberFormat="1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1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23" xfId="0" applyFont="1" applyBorder="1" applyAlignment="1">
      <alignment/>
    </xf>
    <xf numFmtId="166" fontId="10" fillId="0" borderId="10" xfId="0" applyNumberFormat="1" applyFont="1" applyBorder="1" applyAlignment="1">
      <alignment horizontal="center"/>
    </xf>
    <xf numFmtId="166" fontId="10" fillId="0" borderId="11" xfId="0" applyNumberFormat="1" applyFont="1" applyBorder="1" applyAlignment="1">
      <alignment/>
    </xf>
    <xf numFmtId="166" fontId="10" fillId="0" borderId="18" xfId="0" applyNumberFormat="1" applyFont="1" applyBorder="1" applyAlignment="1">
      <alignment/>
    </xf>
    <xf numFmtId="166" fontId="10" fillId="0" borderId="24" xfId="0" applyNumberFormat="1" applyFont="1" applyBorder="1" applyAlignment="1">
      <alignment/>
    </xf>
    <xf numFmtId="167" fontId="10" fillId="0" borderId="24" xfId="0" applyNumberFormat="1" applyFont="1" applyBorder="1" applyAlignment="1">
      <alignment/>
    </xf>
    <xf numFmtId="0" fontId="10" fillId="0" borderId="23" xfId="0" applyFont="1" applyBorder="1" applyAlignment="1">
      <alignment horizontal="center"/>
    </xf>
    <xf numFmtId="166" fontId="10" fillId="0" borderId="0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66" fontId="10" fillId="0" borderId="15" xfId="0" applyNumberFormat="1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166" fontId="10" fillId="0" borderId="12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9" fillId="32" borderId="11" xfId="0" applyFont="1" applyFill="1" applyBorder="1" applyAlignment="1">
      <alignment/>
    </xf>
    <xf numFmtId="166" fontId="12" fillId="32" borderId="11" xfId="0" applyNumberFormat="1" applyFont="1" applyFill="1" applyBorder="1" applyAlignment="1">
      <alignment/>
    </xf>
    <xf numFmtId="3" fontId="12" fillId="32" borderId="11" xfId="0" applyNumberFormat="1" applyFont="1" applyFill="1" applyBorder="1" applyAlignment="1">
      <alignment/>
    </xf>
    <xf numFmtId="3" fontId="12" fillId="32" borderId="13" xfId="0" applyNumberFormat="1" applyFont="1" applyFill="1" applyBorder="1" applyAlignment="1">
      <alignment/>
    </xf>
    <xf numFmtId="3" fontId="12" fillId="32" borderId="24" xfId="0" applyNumberFormat="1" applyFont="1" applyFill="1" applyBorder="1" applyAlignment="1">
      <alignment/>
    </xf>
    <xf numFmtId="166" fontId="12" fillId="0" borderId="11" xfId="0" applyNumberFormat="1" applyFont="1" applyFill="1" applyBorder="1" applyAlignment="1">
      <alignment/>
    </xf>
    <xf numFmtId="166" fontId="12" fillId="0" borderId="17" xfId="0" applyNumberFormat="1" applyFon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12" fillId="0" borderId="22" xfId="0" applyNumberFormat="1" applyFont="1" applyFill="1" applyBorder="1" applyAlignment="1">
      <alignment/>
    </xf>
    <xf numFmtId="3" fontId="11" fillId="0" borderId="11" xfId="0" applyNumberFormat="1" applyFont="1" applyBorder="1" applyAlignment="1">
      <alignment/>
    </xf>
    <xf numFmtId="166" fontId="12" fillId="0" borderId="12" xfId="0" applyNumberFormat="1" applyFont="1" applyFill="1" applyBorder="1" applyAlignment="1">
      <alignment/>
    </xf>
    <xf numFmtId="3" fontId="12" fillId="0" borderId="12" xfId="0" applyNumberFormat="1" applyFont="1" applyFill="1" applyBorder="1" applyAlignment="1">
      <alignment/>
    </xf>
    <xf numFmtId="3" fontId="12" fillId="0" borderId="12" xfId="0" applyNumberFormat="1" applyFont="1" applyBorder="1" applyAlignment="1">
      <alignment/>
    </xf>
    <xf numFmtId="0" fontId="9" fillId="32" borderId="12" xfId="0" applyFont="1" applyFill="1" applyBorder="1" applyAlignment="1">
      <alignment/>
    </xf>
    <xf numFmtId="166" fontId="12" fillId="32" borderId="12" xfId="0" applyNumberFormat="1" applyFont="1" applyFill="1" applyBorder="1" applyAlignment="1">
      <alignment/>
    </xf>
    <xf numFmtId="166" fontId="12" fillId="32" borderId="16" xfId="0" applyNumberFormat="1" applyFont="1" applyFill="1" applyBorder="1" applyAlignment="1">
      <alignment/>
    </xf>
    <xf numFmtId="166" fontId="12" fillId="32" borderId="20" xfId="0" applyNumberFormat="1" applyFont="1" applyFill="1" applyBorder="1" applyAlignment="1">
      <alignment/>
    </xf>
    <xf numFmtId="3" fontId="12" fillId="32" borderId="12" xfId="0" applyNumberFormat="1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166" fontId="12" fillId="0" borderId="13" xfId="0" applyNumberFormat="1" applyFont="1" applyFill="1" applyBorder="1" applyAlignment="1">
      <alignment/>
    </xf>
    <xf numFmtId="3" fontId="12" fillId="0" borderId="13" xfId="0" applyNumberFormat="1" applyFont="1" applyFill="1" applyBorder="1" applyAlignment="1">
      <alignment/>
    </xf>
    <xf numFmtId="3" fontId="12" fillId="0" borderId="13" xfId="0" applyNumberFormat="1" applyFont="1" applyBorder="1" applyAlignment="1">
      <alignment/>
    </xf>
    <xf numFmtId="166" fontId="12" fillId="32" borderId="13" xfId="0" applyNumberFormat="1" applyFont="1" applyFill="1" applyBorder="1" applyAlignment="1">
      <alignment/>
    </xf>
    <xf numFmtId="3" fontId="9" fillId="32" borderId="13" xfId="0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3" fontId="11" fillId="0" borderId="13" xfId="0" applyNumberFormat="1" applyFont="1" applyBorder="1" applyAlignment="1">
      <alignment/>
    </xf>
    <xf numFmtId="0" fontId="9" fillId="0" borderId="2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166" fontId="11" fillId="0" borderId="13" xfId="0" applyNumberFormat="1" applyFont="1" applyFill="1" applyBorder="1" applyAlignment="1">
      <alignment/>
    </xf>
    <xf numFmtId="3" fontId="11" fillId="0" borderId="12" xfId="0" applyNumberFormat="1" applyFont="1" applyFill="1" applyBorder="1" applyAlignment="1">
      <alignment/>
    </xf>
    <xf numFmtId="3" fontId="11" fillId="0" borderId="13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166" fontId="12" fillId="0" borderId="13" xfId="0" applyNumberFormat="1" applyFont="1" applyFill="1" applyBorder="1" applyAlignment="1">
      <alignment horizontal="right"/>
    </xf>
    <xf numFmtId="166" fontId="12" fillId="0" borderId="13" xfId="0" applyNumberFormat="1" applyFont="1" applyFill="1" applyBorder="1" applyAlignment="1">
      <alignment/>
    </xf>
    <xf numFmtId="3" fontId="12" fillId="0" borderId="13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166" fontId="23" fillId="0" borderId="10" xfId="0" applyNumberFormat="1" applyFont="1" applyBorder="1" applyAlignment="1">
      <alignment/>
    </xf>
    <xf numFmtId="166" fontId="9" fillId="0" borderId="10" xfId="0" applyNumberFormat="1" applyFont="1" applyBorder="1" applyAlignment="1">
      <alignment/>
    </xf>
    <xf numFmtId="166" fontId="12" fillId="0" borderId="24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66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166" fontId="11" fillId="0" borderId="0" xfId="0" applyNumberFormat="1" applyFont="1" applyFill="1" applyBorder="1" applyAlignment="1">
      <alignment/>
    </xf>
    <xf numFmtId="166" fontId="10" fillId="0" borderId="14" xfId="0" applyNumberFormat="1" applyFont="1" applyBorder="1" applyAlignment="1">
      <alignment/>
    </xf>
    <xf numFmtId="166" fontId="12" fillId="32" borderId="0" xfId="0" applyNumberFormat="1" applyFont="1" applyFill="1" applyBorder="1" applyAlignment="1">
      <alignment/>
    </xf>
    <xf numFmtId="166" fontId="12" fillId="32" borderId="10" xfId="0" applyNumberFormat="1" applyFont="1" applyFill="1" applyBorder="1" applyAlignment="1">
      <alignment/>
    </xf>
    <xf numFmtId="3" fontId="12" fillId="32" borderId="10" xfId="0" applyNumberFormat="1" applyFont="1" applyFill="1" applyBorder="1" applyAlignment="1">
      <alignment/>
    </xf>
    <xf numFmtId="0" fontId="11" fillId="32" borderId="10" xfId="0" applyFont="1" applyFill="1" applyBorder="1" applyAlignment="1">
      <alignment/>
    </xf>
    <xf numFmtId="3" fontId="11" fillId="32" borderId="11" xfId="0" applyNumberFormat="1" applyFont="1" applyFill="1" applyBorder="1" applyAlignment="1">
      <alignment/>
    </xf>
    <xf numFmtId="3" fontId="11" fillId="32" borderId="17" xfId="0" applyNumberFormat="1" applyFont="1" applyFill="1" applyBorder="1" applyAlignment="1">
      <alignment/>
    </xf>
    <xf numFmtId="3" fontId="11" fillId="32" borderId="22" xfId="0" applyNumberFormat="1" applyFont="1" applyFill="1" applyBorder="1" applyAlignment="1">
      <alignment/>
    </xf>
    <xf numFmtId="166" fontId="12" fillId="32" borderId="19" xfId="0" applyNumberFormat="1" applyFont="1" applyFill="1" applyBorder="1" applyAlignment="1">
      <alignment/>
    </xf>
    <xf numFmtId="0" fontId="12" fillId="32" borderId="12" xfId="0" applyFont="1" applyFill="1" applyBorder="1" applyAlignment="1">
      <alignment/>
    </xf>
    <xf numFmtId="3" fontId="12" fillId="32" borderId="19" xfId="0" applyNumberFormat="1" applyFont="1" applyFill="1" applyBorder="1" applyAlignment="1">
      <alignment/>
    </xf>
    <xf numFmtId="3" fontId="11" fillId="32" borderId="12" xfId="0" applyNumberFormat="1" applyFont="1" applyFill="1" applyBorder="1" applyAlignment="1">
      <alignment/>
    </xf>
    <xf numFmtId="3" fontId="11" fillId="32" borderId="2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166" fontId="9" fillId="32" borderId="13" xfId="0" applyNumberFormat="1" applyFont="1" applyFill="1" applyBorder="1" applyAlignment="1">
      <alignment/>
    </xf>
    <xf numFmtId="3" fontId="9" fillId="32" borderId="12" xfId="0" applyNumberFormat="1" applyFont="1" applyFill="1" applyBorder="1" applyAlignment="1">
      <alignment/>
    </xf>
    <xf numFmtId="3" fontId="10" fillId="32" borderId="13" xfId="0" applyNumberFormat="1" applyFont="1" applyFill="1" applyBorder="1" applyAlignment="1">
      <alignment/>
    </xf>
    <xf numFmtId="3" fontId="30" fillId="32" borderId="13" xfId="0" applyNumberFormat="1" applyFont="1" applyFill="1" applyBorder="1" applyAlignment="1">
      <alignment/>
    </xf>
    <xf numFmtId="3" fontId="11" fillId="32" borderId="13" xfId="0" applyNumberFormat="1" applyFont="1" applyFill="1" applyBorder="1" applyAlignment="1">
      <alignment/>
    </xf>
    <xf numFmtId="3" fontId="30" fillId="0" borderId="13" xfId="0" applyNumberFormat="1" applyFont="1" applyFill="1" applyBorder="1" applyAlignment="1">
      <alignment/>
    </xf>
    <xf numFmtId="0" fontId="31" fillId="0" borderId="10" xfId="0" applyFont="1" applyBorder="1" applyAlignment="1">
      <alignment/>
    </xf>
    <xf numFmtId="0" fontId="31" fillId="0" borderId="10" xfId="0" applyFont="1" applyFill="1" applyBorder="1" applyAlignment="1">
      <alignment/>
    </xf>
    <xf numFmtId="0" fontId="31" fillId="0" borderId="12" xfId="0" applyFont="1" applyBorder="1" applyAlignment="1">
      <alignment/>
    </xf>
    <xf numFmtId="0" fontId="31" fillId="0" borderId="12" xfId="0" applyFont="1" applyFill="1" applyBorder="1" applyAlignment="1">
      <alignment/>
    </xf>
    <xf numFmtId="166" fontId="30" fillId="32" borderId="13" xfId="0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31" fillId="0" borderId="23" xfId="0" applyFont="1" applyFill="1" applyBorder="1" applyAlignment="1">
      <alignment/>
    </xf>
    <xf numFmtId="0" fontId="31" fillId="0" borderId="20" xfId="0" applyFont="1" applyFill="1" applyBorder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23" fillId="0" borderId="15" xfId="0" applyFont="1" applyBorder="1" applyAlignment="1">
      <alignment/>
    </xf>
    <xf numFmtId="3" fontId="12" fillId="32" borderId="13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3" fontId="12" fillId="0" borderId="13" xfId="0" applyNumberFormat="1" applyFont="1" applyBorder="1" applyAlignment="1">
      <alignment vertical="center" wrapText="1"/>
    </xf>
    <xf numFmtId="3" fontId="11" fillId="0" borderId="13" xfId="0" applyNumberFormat="1" applyFont="1" applyBorder="1" applyAlignment="1">
      <alignment vertical="center" wrapText="1"/>
    </xf>
    <xf numFmtId="0" fontId="10" fillId="0" borderId="23" xfId="0" applyFont="1" applyFill="1" applyBorder="1" applyAlignment="1">
      <alignment/>
    </xf>
    <xf numFmtId="166" fontId="10" fillId="0" borderId="13" xfId="0" applyNumberFormat="1" applyFont="1" applyFill="1" applyBorder="1" applyAlignment="1">
      <alignment/>
    </xf>
    <xf numFmtId="3" fontId="10" fillId="0" borderId="13" xfId="0" applyNumberFormat="1" applyFont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12" xfId="0" applyFont="1" applyBorder="1" applyAlignment="1">
      <alignment/>
    </xf>
    <xf numFmtId="0" fontId="23" fillId="0" borderId="23" xfId="0" applyFont="1" applyFill="1" applyBorder="1" applyAlignment="1">
      <alignment/>
    </xf>
    <xf numFmtId="3" fontId="12" fillId="0" borderId="17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0" fontId="23" fillId="0" borderId="12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22" xfId="0" applyNumberFormat="1" applyFont="1" applyBorder="1" applyAlignment="1">
      <alignment/>
    </xf>
    <xf numFmtId="0" fontId="9" fillId="32" borderId="22" xfId="0" applyFont="1" applyFill="1" applyBorder="1" applyAlignment="1">
      <alignment/>
    </xf>
    <xf numFmtId="166" fontId="12" fillId="32" borderId="17" xfId="0" applyNumberFormat="1" applyFont="1" applyFill="1" applyBorder="1" applyAlignment="1">
      <alignment/>
    </xf>
    <xf numFmtId="3" fontId="12" fillId="32" borderId="22" xfId="0" applyNumberFormat="1" applyFont="1" applyFill="1" applyBorder="1" applyAlignment="1">
      <alignment/>
    </xf>
    <xf numFmtId="0" fontId="12" fillId="32" borderId="11" xfId="0" applyFont="1" applyFill="1" applyBorder="1" applyAlignment="1">
      <alignment/>
    </xf>
    <xf numFmtId="0" fontId="9" fillId="32" borderId="20" xfId="0" applyFont="1" applyFill="1" applyBorder="1" applyAlignment="1">
      <alignment/>
    </xf>
    <xf numFmtId="3" fontId="12" fillId="32" borderId="20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23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166" fontId="30" fillId="32" borderId="12" xfId="0" applyNumberFormat="1" applyFont="1" applyFill="1" applyBorder="1" applyAlignment="1">
      <alignment/>
    </xf>
    <xf numFmtId="3" fontId="12" fillId="32" borderId="21" xfId="0" applyNumberFormat="1" applyFont="1" applyFill="1" applyBorder="1" applyAlignment="1">
      <alignment/>
    </xf>
    <xf numFmtId="166" fontId="30" fillId="0" borderId="13" xfId="0" applyNumberFormat="1" applyFont="1" applyFill="1" applyBorder="1" applyAlignment="1">
      <alignment/>
    </xf>
    <xf numFmtId="166" fontId="28" fillId="0" borderId="13" xfId="0" applyNumberFormat="1" applyFont="1" applyFill="1" applyBorder="1" applyAlignment="1">
      <alignment/>
    </xf>
    <xf numFmtId="0" fontId="10" fillId="0" borderId="20" xfId="0" applyFont="1" applyFill="1" applyBorder="1" applyAlignment="1">
      <alignment horizontal="center"/>
    </xf>
    <xf numFmtId="166" fontId="11" fillId="0" borderId="11" xfId="0" applyNumberFormat="1" applyFont="1" applyFill="1" applyBorder="1" applyAlignment="1">
      <alignment/>
    </xf>
    <xf numFmtId="3" fontId="11" fillId="0" borderId="11" xfId="0" applyNumberFormat="1" applyFont="1" applyFill="1" applyBorder="1" applyAlignment="1">
      <alignment/>
    </xf>
    <xf numFmtId="0" fontId="9" fillId="32" borderId="11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0" fontId="9" fillId="32" borderId="21" xfId="0" applyFont="1" applyFill="1" applyBorder="1" applyAlignment="1">
      <alignment/>
    </xf>
    <xf numFmtId="3" fontId="9" fillId="32" borderId="11" xfId="0" applyNumberFormat="1" applyFont="1" applyFill="1" applyBorder="1" applyAlignment="1">
      <alignment/>
    </xf>
    <xf numFmtId="3" fontId="9" fillId="32" borderId="17" xfId="0" applyNumberFormat="1" applyFont="1" applyFill="1" applyBorder="1" applyAlignment="1">
      <alignment/>
    </xf>
    <xf numFmtId="3" fontId="9" fillId="32" borderId="14" xfId="0" applyNumberFormat="1" applyFont="1" applyFill="1" applyBorder="1" applyAlignment="1">
      <alignment/>
    </xf>
    <xf numFmtId="3" fontId="9" fillId="32" borderId="13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23" xfId="0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0" fontId="9" fillId="32" borderId="21" xfId="0" applyFont="1" applyFill="1" applyBorder="1" applyAlignment="1">
      <alignment/>
    </xf>
    <xf numFmtId="3" fontId="12" fillId="32" borderId="14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3" fontId="12" fillId="0" borderId="14" xfId="0" applyNumberFormat="1" applyFont="1" applyFill="1" applyBorder="1" applyAlignment="1">
      <alignment/>
    </xf>
    <xf numFmtId="166" fontId="11" fillId="0" borderId="17" xfId="0" applyNumberFormat="1" applyFont="1" applyFill="1" applyBorder="1" applyAlignment="1">
      <alignment/>
    </xf>
    <xf numFmtId="3" fontId="11" fillId="0" borderId="14" xfId="0" applyNumberFormat="1" applyFont="1" applyFill="1" applyBorder="1" applyAlignment="1">
      <alignment/>
    </xf>
    <xf numFmtId="0" fontId="9" fillId="32" borderId="17" xfId="0" applyFont="1" applyFill="1" applyBorder="1" applyAlignment="1">
      <alignment/>
    </xf>
    <xf numFmtId="0" fontId="9" fillId="32" borderId="19" xfId="0" applyFont="1" applyFill="1" applyBorder="1" applyAlignment="1">
      <alignment/>
    </xf>
    <xf numFmtId="3" fontId="12" fillId="32" borderId="16" xfId="0" applyNumberFormat="1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0" fontId="10" fillId="0" borderId="15" xfId="0" applyFont="1" applyBorder="1" applyAlignment="1">
      <alignment/>
    </xf>
    <xf numFmtId="3" fontId="21" fillId="32" borderId="12" xfId="0" applyNumberFormat="1" applyFont="1" applyFill="1" applyBorder="1" applyAlignment="1">
      <alignment/>
    </xf>
    <xf numFmtId="166" fontId="10" fillId="0" borderId="12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166" fontId="9" fillId="32" borderId="12" xfId="0" applyNumberFormat="1" applyFont="1" applyFill="1" applyBorder="1" applyAlignment="1">
      <alignment/>
    </xf>
    <xf numFmtId="166" fontId="28" fillId="0" borderId="0" xfId="0" applyNumberFormat="1" applyFont="1" applyFill="1" applyAlignment="1">
      <alignment/>
    </xf>
    <xf numFmtId="166" fontId="10" fillId="0" borderId="0" xfId="0" applyNumberFormat="1" applyFont="1" applyFill="1" applyAlignment="1">
      <alignment/>
    </xf>
    <xf numFmtId="3" fontId="28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28" fillId="0" borderId="0" xfId="0" applyFont="1" applyAlignment="1">
      <alignment/>
    </xf>
    <xf numFmtId="3" fontId="12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right"/>
    </xf>
    <xf numFmtId="166" fontId="11" fillId="0" borderId="0" xfId="0" applyNumberFormat="1" applyFont="1" applyFill="1" applyAlignment="1">
      <alignment horizontal="right"/>
    </xf>
    <xf numFmtId="0" fontId="31" fillId="0" borderId="11" xfId="0" applyFont="1" applyBorder="1" applyAlignment="1">
      <alignment/>
    </xf>
    <xf numFmtId="0" fontId="2" fillId="32" borderId="18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24" xfId="0" applyFont="1" applyFill="1" applyBorder="1" applyAlignment="1">
      <alignment horizontal="left"/>
    </xf>
    <xf numFmtId="166" fontId="2" fillId="32" borderId="13" xfId="0" applyNumberFormat="1" applyFont="1" applyFill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24" xfId="0" applyFont="1" applyBorder="1" applyAlignment="1">
      <alignment horizontal="left"/>
    </xf>
    <xf numFmtId="166" fontId="1" fillId="0" borderId="13" xfId="0" applyNumberFormat="1" applyFont="1" applyBorder="1" applyAlignment="1">
      <alignment horizontal="right"/>
    </xf>
    <xf numFmtId="0" fontId="1" fillId="0" borderId="24" xfId="0" applyFont="1" applyBorder="1" applyAlignment="1">
      <alignment/>
    </xf>
    <xf numFmtId="168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166" fontId="1" fillId="0" borderId="11" xfId="0" applyNumberFormat="1" applyFont="1" applyBorder="1" applyAlignment="1">
      <alignment horizontal="right"/>
    </xf>
    <xf numFmtId="166" fontId="2" fillId="32" borderId="13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3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0" fontId="2" fillId="32" borderId="14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22" xfId="0" applyFont="1" applyFill="1" applyBorder="1" applyAlignment="1">
      <alignment horizontal="center"/>
    </xf>
    <xf numFmtId="166" fontId="2" fillId="32" borderId="22" xfId="0" applyNumberFormat="1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166" fontId="2" fillId="32" borderId="20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166" fontId="1" fillId="0" borderId="11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/>
    </xf>
    <xf numFmtId="166" fontId="1" fillId="0" borderId="12" xfId="0" applyNumberFormat="1" applyFont="1" applyBorder="1" applyAlignment="1">
      <alignment/>
    </xf>
    <xf numFmtId="166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right" vertical="center" wrapText="1"/>
    </xf>
    <xf numFmtId="0" fontId="1" fillId="0" borderId="13" xfId="0" applyFont="1" applyBorder="1" applyAlignment="1">
      <alignment vertical="center" wrapText="1"/>
    </xf>
    <xf numFmtId="166" fontId="1" fillId="0" borderId="13" xfId="0" applyNumberFormat="1" applyFont="1" applyBorder="1" applyAlignment="1">
      <alignment vertical="center" wrapText="1"/>
    </xf>
    <xf numFmtId="0" fontId="2" fillId="33" borderId="0" xfId="0" applyFont="1" applyFill="1" applyBorder="1" applyAlignment="1">
      <alignment horizontal="center"/>
    </xf>
    <xf numFmtId="166" fontId="2" fillId="33" borderId="0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166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5" fillId="0" borderId="0" xfId="0" applyFont="1" applyAlignment="1">
      <alignment horizontal="right"/>
    </xf>
    <xf numFmtId="0" fontId="32" fillId="0" borderId="0" xfId="0" applyFont="1" applyAlignment="1">
      <alignment horizontal="left"/>
    </xf>
    <xf numFmtId="166" fontId="27" fillId="0" borderId="0" xfId="0" applyNumberFormat="1" applyFont="1" applyAlignment="1">
      <alignment horizontal="right"/>
    </xf>
    <xf numFmtId="166" fontId="1" fillId="0" borderId="17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166" fontId="1" fillId="0" borderId="19" xfId="0" applyNumberFormat="1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166" fontId="2" fillId="0" borderId="13" xfId="0" applyNumberFormat="1" applyFont="1" applyBorder="1" applyAlignment="1">
      <alignment horizontal="center"/>
    </xf>
    <xf numFmtId="166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0" xfId="0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5" fillId="0" borderId="14" xfId="0" applyNumberFormat="1" applyFont="1" applyBorder="1" applyAlignment="1">
      <alignment horizontal="center"/>
    </xf>
    <xf numFmtId="166" fontId="5" fillId="0" borderId="25" xfId="0" applyNumberFormat="1" applyFont="1" applyBorder="1" applyAlignment="1">
      <alignment horizontal="center"/>
    </xf>
    <xf numFmtId="166" fontId="5" fillId="0" borderId="26" xfId="0" applyNumberFormat="1" applyFont="1" applyBorder="1" applyAlignment="1">
      <alignment horizontal="center"/>
    </xf>
    <xf numFmtId="166" fontId="1" fillId="0" borderId="26" xfId="0" applyNumberFormat="1" applyFont="1" applyBorder="1" applyAlignment="1">
      <alignment horizontal="center"/>
    </xf>
    <xf numFmtId="167" fontId="5" fillId="0" borderId="26" xfId="0" applyNumberFormat="1" applyFont="1" applyBorder="1" applyAlignment="1">
      <alignment horizontal="center"/>
    </xf>
    <xf numFmtId="167" fontId="5" fillId="0" borderId="27" xfId="0" applyNumberFormat="1" applyFont="1" applyBorder="1" applyAlignment="1">
      <alignment horizontal="center"/>
    </xf>
    <xf numFmtId="166" fontId="5" fillId="0" borderId="15" xfId="0" applyNumberFormat="1" applyFont="1" applyBorder="1" applyAlignment="1">
      <alignment horizontal="center"/>
    </xf>
    <xf numFmtId="166" fontId="5" fillId="0" borderId="28" xfId="0" applyNumberFormat="1" applyFont="1" applyBorder="1" applyAlignment="1">
      <alignment horizontal="center"/>
    </xf>
    <xf numFmtId="166" fontId="5" fillId="0" borderId="29" xfId="0" applyNumberFormat="1" applyFont="1" applyBorder="1" applyAlignment="1">
      <alignment horizontal="center"/>
    </xf>
    <xf numFmtId="166" fontId="5" fillId="0" borderId="30" xfId="0" applyNumberFormat="1" applyFont="1" applyBorder="1" applyAlignment="1">
      <alignment horizontal="center"/>
    </xf>
    <xf numFmtId="166" fontId="5" fillId="0" borderId="31" xfId="0" applyNumberFormat="1" applyFont="1" applyBorder="1" applyAlignment="1">
      <alignment horizontal="center"/>
    </xf>
    <xf numFmtId="166" fontId="1" fillId="0" borderId="31" xfId="0" applyNumberFormat="1" applyFont="1" applyBorder="1" applyAlignment="1">
      <alignment horizontal="center"/>
    </xf>
    <xf numFmtId="167" fontId="5" fillId="0" borderId="25" xfId="0" applyNumberFormat="1" applyFont="1" applyBorder="1" applyAlignment="1">
      <alignment horizontal="center"/>
    </xf>
    <xf numFmtId="166" fontId="5" fillId="0" borderId="32" xfId="0" applyNumberFormat="1" applyFont="1" applyBorder="1" applyAlignment="1">
      <alignment/>
    </xf>
    <xf numFmtId="167" fontId="5" fillId="0" borderId="28" xfId="0" applyNumberFormat="1" applyFont="1" applyBorder="1" applyAlignment="1">
      <alignment horizontal="center"/>
    </xf>
    <xf numFmtId="166" fontId="5" fillId="0" borderId="32" xfId="0" applyNumberFormat="1" applyFont="1" applyBorder="1" applyAlignment="1">
      <alignment horizontal="center"/>
    </xf>
    <xf numFmtId="166" fontId="5" fillId="0" borderId="23" xfId="0" applyNumberFormat="1" applyFont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166" fontId="11" fillId="0" borderId="28" xfId="0" applyNumberFormat="1" applyFont="1" applyBorder="1" applyAlignment="1">
      <alignment horizontal="center"/>
    </xf>
    <xf numFmtId="166" fontId="11" fillId="0" borderId="23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6" fontId="1" fillId="0" borderId="18" xfId="0" applyNumberFormat="1" applyFont="1" applyBorder="1" applyAlignment="1">
      <alignment horizontal="center"/>
    </xf>
    <xf numFmtId="166" fontId="1" fillId="0" borderId="33" xfId="0" applyNumberFormat="1" applyFont="1" applyBorder="1" applyAlignment="1">
      <alignment horizontal="center"/>
    </xf>
    <xf numFmtId="166" fontId="1" fillId="0" borderId="34" xfId="0" applyNumberFormat="1" applyFont="1" applyBorder="1" applyAlignment="1">
      <alignment horizontal="center"/>
    </xf>
    <xf numFmtId="166" fontId="1" fillId="0" borderId="24" xfId="0" applyNumberFormat="1" applyFont="1" applyBorder="1" applyAlignment="1">
      <alignment horizontal="center"/>
    </xf>
    <xf numFmtId="166" fontId="1" fillId="0" borderId="35" xfId="0" applyNumberFormat="1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166" fontId="2" fillId="32" borderId="18" xfId="0" applyNumberFormat="1" applyFont="1" applyFill="1" applyBorder="1" applyAlignment="1">
      <alignment/>
    </xf>
    <xf numFmtId="166" fontId="2" fillId="32" borderId="33" xfId="0" applyNumberFormat="1" applyFont="1" applyFill="1" applyBorder="1" applyAlignment="1">
      <alignment/>
    </xf>
    <xf numFmtId="166" fontId="2" fillId="32" borderId="34" xfId="0" applyNumberFormat="1" applyFont="1" applyFill="1" applyBorder="1" applyAlignment="1">
      <alignment/>
    </xf>
    <xf numFmtId="3" fontId="2" fillId="32" borderId="35" xfId="0" applyNumberFormat="1" applyFont="1" applyFill="1" applyBorder="1" applyAlignment="1">
      <alignment/>
    </xf>
    <xf numFmtId="3" fontId="4" fillId="32" borderId="33" xfId="0" applyNumberFormat="1" applyFont="1" applyFill="1" applyBorder="1" applyAlignment="1">
      <alignment/>
    </xf>
    <xf numFmtId="166" fontId="2" fillId="0" borderId="18" xfId="0" applyNumberFormat="1" applyFont="1" applyFill="1" applyBorder="1" applyAlignment="1">
      <alignment/>
    </xf>
    <xf numFmtId="166" fontId="2" fillId="0" borderId="33" xfId="0" applyNumberFormat="1" applyFont="1" applyFill="1" applyBorder="1" applyAlignment="1">
      <alignment/>
    </xf>
    <xf numFmtId="166" fontId="2" fillId="0" borderId="34" xfId="0" applyNumberFormat="1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/>
    </xf>
    <xf numFmtId="3" fontId="5" fillId="32" borderId="33" xfId="0" applyNumberFormat="1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2" fillId="32" borderId="33" xfId="0" applyNumberFormat="1" applyFont="1" applyFill="1" applyBorder="1" applyAlignment="1">
      <alignment/>
    </xf>
    <xf numFmtId="0" fontId="2" fillId="32" borderId="11" xfId="0" applyFont="1" applyFill="1" applyBorder="1" applyAlignment="1">
      <alignment vertical="center" wrapText="1"/>
    </xf>
    <xf numFmtId="0" fontId="2" fillId="32" borderId="13" xfId="0" applyFont="1" applyFill="1" applyBorder="1" applyAlignment="1">
      <alignment vertical="center" wrapText="1"/>
    </xf>
    <xf numFmtId="0" fontId="2" fillId="32" borderId="24" xfId="0" applyFont="1" applyFill="1" applyBorder="1" applyAlignment="1">
      <alignment vertical="center" wrapText="1"/>
    </xf>
    <xf numFmtId="166" fontId="2" fillId="32" borderId="18" xfId="0" applyNumberFormat="1" applyFont="1" applyFill="1" applyBorder="1" applyAlignment="1">
      <alignment vertical="center" wrapText="1"/>
    </xf>
    <xf numFmtId="166" fontId="2" fillId="32" borderId="33" xfId="0" applyNumberFormat="1" applyFont="1" applyFill="1" applyBorder="1" applyAlignment="1">
      <alignment vertical="center" wrapText="1"/>
    </xf>
    <xf numFmtId="166" fontId="2" fillId="32" borderId="34" xfId="0" applyNumberFormat="1" applyFont="1" applyFill="1" applyBorder="1" applyAlignment="1">
      <alignment vertical="center" wrapText="1"/>
    </xf>
    <xf numFmtId="166" fontId="2" fillId="32" borderId="13" xfId="0" applyNumberFormat="1" applyFont="1" applyFill="1" applyBorder="1" applyAlignment="1">
      <alignment vertical="center" wrapText="1"/>
    </xf>
    <xf numFmtId="3" fontId="2" fillId="32" borderId="35" xfId="0" applyNumberFormat="1" applyFont="1" applyFill="1" applyBorder="1" applyAlignment="1">
      <alignment vertical="center" wrapText="1"/>
    </xf>
    <xf numFmtId="3" fontId="4" fillId="32" borderId="33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166" fontId="2" fillId="0" borderId="14" xfId="0" applyNumberFormat="1" applyFont="1" applyFill="1" applyBorder="1" applyAlignment="1">
      <alignment/>
    </xf>
    <xf numFmtId="166" fontId="2" fillId="32" borderId="36" xfId="0" applyNumberFormat="1" applyFont="1" applyFill="1" applyBorder="1" applyAlignment="1">
      <alignment/>
    </xf>
    <xf numFmtId="166" fontId="2" fillId="0" borderId="16" xfId="0" applyNumberFormat="1" applyFont="1" applyFill="1" applyBorder="1" applyAlignment="1">
      <alignment/>
    </xf>
    <xf numFmtId="166" fontId="2" fillId="0" borderId="37" xfId="0" applyNumberFormat="1" applyFont="1" applyFill="1" applyBorder="1" applyAlignment="1">
      <alignment/>
    </xf>
    <xf numFmtId="166" fontId="2" fillId="0" borderId="38" xfId="0" applyNumberFormat="1" applyFont="1" applyFill="1" applyBorder="1" applyAlignment="1">
      <alignment/>
    </xf>
    <xf numFmtId="166" fontId="2" fillId="0" borderId="39" xfId="0" applyNumberFormat="1" applyFont="1" applyFill="1" applyBorder="1" applyAlignment="1">
      <alignment/>
    </xf>
    <xf numFmtId="3" fontId="2" fillId="0" borderId="40" xfId="0" applyNumberFormat="1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166" fontId="1" fillId="0" borderId="18" xfId="0" applyNumberFormat="1" applyFont="1" applyFill="1" applyBorder="1" applyAlignment="1">
      <alignment horizontal="center"/>
    </xf>
    <xf numFmtId="166" fontId="1" fillId="0" borderId="13" xfId="0" applyNumberFormat="1" applyFont="1" applyFill="1" applyBorder="1" applyAlignment="1">
      <alignment horizontal="center"/>
    </xf>
    <xf numFmtId="3" fontId="2" fillId="32" borderId="14" xfId="0" applyNumberFormat="1" applyFont="1" applyFill="1" applyBorder="1" applyAlignment="1">
      <alignment/>
    </xf>
    <xf numFmtId="166" fontId="2" fillId="0" borderId="21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0" fontId="2" fillId="32" borderId="12" xfId="0" applyFont="1" applyFill="1" applyBorder="1" applyAlignment="1">
      <alignment vertical="center" wrapText="1"/>
    </xf>
    <xf numFmtId="0" fontId="2" fillId="32" borderId="19" xfId="0" applyFont="1" applyFill="1" applyBorder="1" applyAlignment="1">
      <alignment vertical="center" wrapText="1"/>
    </xf>
    <xf numFmtId="166" fontId="2" fillId="32" borderId="16" xfId="0" applyNumberFormat="1" applyFont="1" applyFill="1" applyBorder="1" applyAlignment="1">
      <alignment vertical="center" wrapText="1"/>
    </xf>
    <xf numFmtId="166" fontId="2" fillId="32" borderId="41" xfId="0" applyNumberFormat="1" applyFont="1" applyFill="1" applyBorder="1" applyAlignment="1">
      <alignment vertical="center" wrapText="1"/>
    </xf>
    <xf numFmtId="3" fontId="2" fillId="32" borderId="16" xfId="0" applyNumberFormat="1" applyFont="1" applyFill="1" applyBorder="1" applyAlignment="1">
      <alignment vertical="center" wrapText="1"/>
    </xf>
    <xf numFmtId="3" fontId="1" fillId="32" borderId="41" xfId="0" applyNumberFormat="1" applyFont="1" applyFill="1" applyBorder="1" applyAlignment="1">
      <alignment vertical="center" wrapText="1"/>
    </xf>
    <xf numFmtId="166" fontId="2" fillId="0" borderId="15" xfId="0" applyNumberFormat="1" applyFont="1" applyFill="1" applyBorder="1" applyAlignment="1">
      <alignment/>
    </xf>
    <xf numFmtId="166" fontId="2" fillId="0" borderId="42" xfId="0" applyNumberFormat="1" applyFont="1" applyFill="1" applyBorder="1" applyAlignment="1">
      <alignment/>
    </xf>
    <xf numFmtId="166" fontId="2" fillId="0" borderId="22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1" fillId="0" borderId="42" xfId="0" applyNumberFormat="1" applyFont="1" applyFill="1" applyBorder="1" applyAlignment="1">
      <alignment/>
    </xf>
    <xf numFmtId="166" fontId="2" fillId="32" borderId="21" xfId="0" applyNumberFormat="1" applyFont="1" applyFill="1" applyBorder="1" applyAlignment="1">
      <alignment/>
    </xf>
    <xf numFmtId="3" fontId="2" fillId="32" borderId="18" xfId="0" applyNumberFormat="1" applyFont="1" applyFill="1" applyBorder="1" applyAlignment="1">
      <alignment/>
    </xf>
    <xf numFmtId="166" fontId="2" fillId="0" borderId="28" xfId="0" applyNumberFormat="1" applyFont="1" applyFill="1" applyBorder="1" applyAlignment="1">
      <alignment/>
    </xf>
    <xf numFmtId="166" fontId="2" fillId="0" borderId="23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0" fontId="2" fillId="32" borderId="18" xfId="0" applyFont="1" applyFill="1" applyBorder="1" applyAlignment="1">
      <alignment/>
    </xf>
    <xf numFmtId="166" fontId="2" fillId="32" borderId="37" xfId="0" applyNumberFormat="1" applyFont="1" applyFill="1" applyBorder="1" applyAlignment="1">
      <alignment/>
    </xf>
    <xf numFmtId="166" fontId="2" fillId="32" borderId="43" xfId="0" applyNumberFormat="1" applyFont="1" applyFill="1" applyBorder="1" applyAlignment="1">
      <alignment/>
    </xf>
    <xf numFmtId="166" fontId="2" fillId="32" borderId="39" xfId="0" applyNumberFormat="1" applyFont="1" applyFill="1" applyBorder="1" applyAlignment="1">
      <alignment/>
    </xf>
    <xf numFmtId="3" fontId="2" fillId="32" borderId="44" xfId="0" applyNumberFormat="1" applyFont="1" applyFill="1" applyBorder="1" applyAlignment="1">
      <alignment/>
    </xf>
    <xf numFmtId="3" fontId="2" fillId="32" borderId="37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0" fontId="64" fillId="0" borderId="0" xfId="0" applyFont="1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3" fillId="0" borderId="0" xfId="0" applyFont="1" applyAlignment="1">
      <alignment/>
    </xf>
    <xf numFmtId="166" fontId="32" fillId="0" borderId="0" xfId="0" applyNumberFormat="1" applyFont="1" applyAlignment="1">
      <alignment horizontal="center"/>
    </xf>
    <xf numFmtId="166" fontId="10" fillId="0" borderId="45" xfId="0" applyNumberFormat="1" applyFont="1" applyBorder="1" applyAlignment="1">
      <alignment horizontal="center"/>
    </xf>
    <xf numFmtId="166" fontId="10" fillId="0" borderId="19" xfId="0" applyNumberFormat="1" applyFont="1" applyBorder="1" applyAlignment="1">
      <alignment/>
    </xf>
    <xf numFmtId="166" fontId="10" fillId="0" borderId="20" xfId="0" applyNumberFormat="1" applyFont="1" applyBorder="1" applyAlignment="1">
      <alignment/>
    </xf>
    <xf numFmtId="166" fontId="1" fillId="0" borderId="46" xfId="0" applyNumberFormat="1" applyFont="1" applyBorder="1" applyAlignment="1">
      <alignment horizontal="center"/>
    </xf>
    <xf numFmtId="166" fontId="1" fillId="0" borderId="21" xfId="0" applyNumberFormat="1" applyFont="1" applyBorder="1" applyAlignment="1">
      <alignment horizontal="center"/>
    </xf>
    <xf numFmtId="3" fontId="2" fillId="32" borderId="16" xfId="0" applyNumberFormat="1" applyFont="1" applyFill="1" applyBorder="1" applyAlignment="1">
      <alignment/>
    </xf>
    <xf numFmtId="3" fontId="2" fillId="32" borderId="47" xfId="0" applyNumberFormat="1" applyFont="1" applyFill="1" applyBorder="1" applyAlignment="1">
      <alignment/>
    </xf>
    <xf numFmtId="3" fontId="2" fillId="32" borderId="48" xfId="0" applyNumberFormat="1" applyFont="1" applyFill="1" applyBorder="1" applyAlignment="1">
      <alignment/>
    </xf>
    <xf numFmtId="3" fontId="2" fillId="32" borderId="12" xfId="0" applyNumberFormat="1" applyFont="1" applyFill="1" applyBorder="1" applyAlignment="1">
      <alignment/>
    </xf>
    <xf numFmtId="3" fontId="2" fillId="32" borderId="20" xfId="0" applyNumberFormat="1" applyFont="1" applyFill="1" applyBorder="1" applyAlignment="1">
      <alignment/>
    </xf>
    <xf numFmtId="3" fontId="33" fillId="32" borderId="41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49" xfId="0" applyNumberFormat="1" applyFont="1" applyBorder="1" applyAlignment="1">
      <alignment/>
    </xf>
    <xf numFmtId="3" fontId="2" fillId="0" borderId="5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33" fillId="0" borderId="42" xfId="0" applyNumberFormat="1" applyFont="1" applyBorder="1" applyAlignment="1">
      <alignment/>
    </xf>
    <xf numFmtId="3" fontId="2" fillId="32" borderId="13" xfId="0" applyNumberFormat="1" applyFont="1" applyFill="1" applyBorder="1" applyAlignment="1">
      <alignment/>
    </xf>
    <xf numFmtId="3" fontId="33" fillId="32" borderId="33" xfId="0" applyNumberFormat="1" applyFont="1" applyFill="1" applyBorder="1" applyAlignment="1">
      <alignment/>
    </xf>
    <xf numFmtId="3" fontId="33" fillId="0" borderId="33" xfId="0" applyNumberFormat="1" applyFont="1" applyBorder="1" applyAlignment="1">
      <alignment/>
    </xf>
    <xf numFmtId="3" fontId="2" fillId="32" borderId="51" xfId="0" applyNumberFormat="1" applyFont="1" applyFill="1" applyBorder="1" applyAlignment="1">
      <alignment/>
    </xf>
    <xf numFmtId="3" fontId="2" fillId="32" borderId="38" xfId="0" applyNumberFormat="1" applyFont="1" applyFill="1" applyBorder="1" applyAlignment="1">
      <alignment/>
    </xf>
    <xf numFmtId="3" fontId="2" fillId="32" borderId="39" xfId="0" applyNumberFormat="1" applyFont="1" applyFill="1" applyBorder="1" applyAlignment="1">
      <alignment/>
    </xf>
    <xf numFmtId="3" fontId="33" fillId="32" borderId="37" xfId="0" applyNumberFormat="1" applyFont="1" applyFill="1" applyBorder="1" applyAlignment="1">
      <alignment/>
    </xf>
    <xf numFmtId="3" fontId="3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66" fontId="5" fillId="0" borderId="45" xfId="0" applyNumberFormat="1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3" fontId="4" fillId="32" borderId="41" xfId="0" applyNumberFormat="1" applyFont="1" applyFill="1" applyBorder="1" applyAlignment="1">
      <alignment/>
    </xf>
    <xf numFmtId="3" fontId="2" fillId="32" borderId="13" xfId="0" applyNumberFormat="1" applyFont="1" applyFill="1" applyBorder="1" applyAlignment="1">
      <alignment vertical="center" wrapText="1"/>
    </xf>
    <xf numFmtId="3" fontId="2" fillId="32" borderId="18" xfId="0" applyNumberFormat="1" applyFont="1" applyFill="1" applyBorder="1" applyAlignment="1">
      <alignment vertical="center" wrapText="1"/>
    </xf>
    <xf numFmtId="3" fontId="33" fillId="32" borderId="33" xfId="0" applyNumberFormat="1" applyFont="1" applyFill="1" applyBorder="1" applyAlignment="1">
      <alignment vertical="center" wrapText="1"/>
    </xf>
    <xf numFmtId="166" fontId="2" fillId="32" borderId="38" xfId="0" applyNumberFormat="1" applyFont="1" applyFill="1" applyBorder="1" applyAlignment="1">
      <alignment/>
    </xf>
    <xf numFmtId="3" fontId="2" fillId="32" borderId="37" xfId="0" applyNumberFormat="1" applyFont="1" applyFill="1" applyBorder="1" applyAlignment="1">
      <alignment/>
    </xf>
    <xf numFmtId="0" fontId="2" fillId="32" borderId="14" xfId="0" applyFont="1" applyFill="1" applyBorder="1" applyAlignment="1">
      <alignment/>
    </xf>
    <xf numFmtId="3" fontId="2" fillId="32" borderId="41" xfId="0" applyNumberFormat="1" applyFont="1" applyFill="1" applyBorder="1" applyAlignment="1">
      <alignment/>
    </xf>
    <xf numFmtId="0" fontId="3" fillId="32" borderId="16" xfId="0" applyFont="1" applyFill="1" applyBorder="1" applyAlignment="1">
      <alignment/>
    </xf>
    <xf numFmtId="3" fontId="2" fillId="32" borderId="42" xfId="0" applyNumberFormat="1" applyFont="1" applyFill="1" applyBorder="1" applyAlignment="1">
      <alignment/>
    </xf>
    <xf numFmtId="3" fontId="2" fillId="32" borderId="22" xfId="0" applyNumberFormat="1" applyFont="1" applyFill="1" applyBorder="1" applyAlignment="1">
      <alignment/>
    </xf>
    <xf numFmtId="3" fontId="2" fillId="32" borderId="11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42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2" fillId="32" borderId="53" xfId="0" applyNumberFormat="1" applyFont="1" applyFill="1" applyBorder="1" applyAlignment="1">
      <alignment/>
    </xf>
    <xf numFmtId="3" fontId="2" fillId="32" borderId="54" xfId="0" applyNumberFormat="1" applyFont="1" applyFill="1" applyBorder="1" applyAlignment="1">
      <alignment/>
    </xf>
    <xf numFmtId="3" fontId="2" fillId="32" borderId="55" xfId="0" applyNumberFormat="1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4" fillId="0" borderId="13" xfId="0" applyFont="1" applyFill="1" applyBorder="1" applyAlignment="1">
      <alignment/>
    </xf>
    <xf numFmtId="0" fontId="34" fillId="0" borderId="17" xfId="0" applyFont="1" applyFill="1" applyBorder="1" applyAlignment="1">
      <alignment/>
    </xf>
    <xf numFmtId="0" fontId="34" fillId="0" borderId="17" xfId="0" applyFont="1" applyFill="1" applyBorder="1" applyAlignment="1">
      <alignment/>
    </xf>
    <xf numFmtId="0" fontId="34" fillId="0" borderId="19" xfId="0" applyFont="1" applyFill="1" applyBorder="1" applyAlignment="1">
      <alignment/>
    </xf>
    <xf numFmtId="0" fontId="34" fillId="0" borderId="12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5" fillId="0" borderId="21" xfId="0" applyFont="1" applyFill="1" applyBorder="1" applyAlignment="1">
      <alignment/>
    </xf>
    <xf numFmtId="0" fontId="36" fillId="0" borderId="11" xfId="0" applyFont="1" applyBorder="1" applyAlignment="1">
      <alignment/>
    </xf>
    <xf numFmtId="166" fontId="11" fillId="0" borderId="18" xfId="0" applyNumberFormat="1" applyFont="1" applyBorder="1" applyAlignment="1">
      <alignment/>
    </xf>
    <xf numFmtId="166" fontId="89" fillId="0" borderId="13" xfId="0" applyNumberFormat="1" applyFont="1" applyBorder="1" applyAlignment="1">
      <alignment vertical="center"/>
    </xf>
    <xf numFmtId="166" fontId="34" fillId="0" borderId="0" xfId="0" applyNumberFormat="1" applyFont="1" applyAlignment="1">
      <alignment horizontal="center"/>
    </xf>
    <xf numFmtId="166" fontId="34" fillId="0" borderId="0" xfId="0" applyNumberFormat="1" applyFont="1" applyAlignment="1">
      <alignment horizontal="right"/>
    </xf>
    <xf numFmtId="166" fontId="34" fillId="0" borderId="0" xfId="0" applyNumberFormat="1" applyFont="1" applyAlignment="1">
      <alignment/>
    </xf>
    <xf numFmtId="166" fontId="36" fillId="0" borderId="0" xfId="0" applyNumberFormat="1" applyFont="1" applyAlignment="1">
      <alignment horizontal="center"/>
    </xf>
    <xf numFmtId="166" fontId="34" fillId="0" borderId="31" xfId="0" applyNumberFormat="1" applyFont="1" applyBorder="1" applyAlignment="1">
      <alignment horizontal="center"/>
    </xf>
    <xf numFmtId="166" fontId="34" fillId="0" borderId="56" xfId="0" applyNumberFormat="1" applyFont="1" applyBorder="1" applyAlignment="1">
      <alignment horizontal="center"/>
    </xf>
    <xf numFmtId="166" fontId="34" fillId="0" borderId="18" xfId="0" applyNumberFormat="1" applyFont="1" applyBorder="1" applyAlignment="1">
      <alignment horizontal="center"/>
    </xf>
    <xf numFmtId="166" fontId="34" fillId="0" borderId="46" xfId="0" applyNumberFormat="1" applyFont="1" applyBorder="1" applyAlignment="1">
      <alignment horizontal="center"/>
    </xf>
    <xf numFmtId="166" fontId="34" fillId="0" borderId="13" xfId="0" applyNumberFormat="1" applyFont="1" applyBorder="1" applyAlignment="1">
      <alignment horizontal="center"/>
    </xf>
    <xf numFmtId="166" fontId="36" fillId="32" borderId="13" xfId="0" applyNumberFormat="1" applyFont="1" applyFill="1" applyBorder="1" applyAlignment="1">
      <alignment/>
    </xf>
    <xf numFmtId="166" fontId="36" fillId="0" borderId="13" xfId="0" applyNumberFormat="1" applyFont="1" applyFill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18" xfId="0" applyFont="1" applyBorder="1" applyAlignment="1">
      <alignment horizontal="center"/>
    </xf>
    <xf numFmtId="0" fontId="36" fillId="32" borderId="13" xfId="0" applyFont="1" applyFill="1" applyBorder="1" applyAlignment="1">
      <alignment/>
    </xf>
    <xf numFmtId="0" fontId="36" fillId="32" borderId="11" xfId="0" applyFont="1" applyFill="1" applyBorder="1" applyAlignment="1">
      <alignment/>
    </xf>
    <xf numFmtId="0" fontId="37" fillId="0" borderId="15" xfId="0" applyFont="1" applyFill="1" applyBorder="1" applyAlignment="1">
      <alignment/>
    </xf>
    <xf numFmtId="0" fontId="36" fillId="0" borderId="11" xfId="0" applyFont="1" applyFill="1" applyBorder="1" applyAlignment="1">
      <alignment/>
    </xf>
    <xf numFmtId="0" fontId="38" fillId="0" borderId="22" xfId="0" applyFont="1" applyFill="1" applyBorder="1" applyAlignment="1">
      <alignment/>
    </xf>
    <xf numFmtId="0" fontId="36" fillId="0" borderId="13" xfId="0" applyFont="1" applyFill="1" applyBorder="1" applyAlignment="1">
      <alignment/>
    </xf>
    <xf numFmtId="0" fontId="38" fillId="0" borderId="10" xfId="0" applyFont="1" applyBorder="1" applyAlignment="1">
      <alignment/>
    </xf>
    <xf numFmtId="0" fontId="36" fillId="0" borderId="15" xfId="0" applyFont="1" applyBorder="1" applyAlignment="1">
      <alignment/>
    </xf>
    <xf numFmtId="0" fontId="34" fillId="0" borderId="12" xfId="0" applyFont="1" applyBorder="1" applyAlignment="1">
      <alignment horizontal="right" vertical="center" wrapText="1"/>
    </xf>
    <xf numFmtId="0" fontId="37" fillId="0" borderId="12" xfId="0" applyFont="1" applyBorder="1" applyAlignment="1">
      <alignment vertical="center" wrapText="1"/>
    </xf>
    <xf numFmtId="0" fontId="36" fillId="32" borderId="12" xfId="0" applyFont="1" applyFill="1" applyBorder="1" applyAlignment="1">
      <alignment/>
    </xf>
    <xf numFmtId="0" fontId="39" fillId="0" borderId="12" xfId="0" applyFont="1" applyBorder="1" applyAlignment="1">
      <alignment horizontal="right" vertical="center" wrapText="1"/>
    </xf>
    <xf numFmtId="0" fontId="39" fillId="0" borderId="12" xfId="0" applyFont="1" applyBorder="1" applyAlignment="1">
      <alignment vertical="center" wrapText="1"/>
    </xf>
    <xf numFmtId="166" fontId="39" fillId="0" borderId="13" xfId="0" applyNumberFormat="1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40" fillId="0" borderId="0" xfId="0" applyFont="1" applyAlignment="1">
      <alignment vertical="center"/>
    </xf>
    <xf numFmtId="166" fontId="36" fillId="32" borderId="18" xfId="0" applyNumberFormat="1" applyFont="1" applyFill="1" applyBorder="1" applyAlignment="1">
      <alignment/>
    </xf>
    <xf numFmtId="166" fontId="36" fillId="0" borderId="18" xfId="0" applyNumberFormat="1" applyFont="1" applyFill="1" applyBorder="1" applyAlignment="1">
      <alignment/>
    </xf>
    <xf numFmtId="166" fontId="34" fillId="0" borderId="18" xfId="0" applyNumberFormat="1" applyFont="1" applyBorder="1" applyAlignment="1">
      <alignment vertical="center"/>
    </xf>
    <xf numFmtId="166" fontId="39" fillId="0" borderId="18" xfId="0" applyNumberFormat="1" applyFont="1" applyBorder="1" applyAlignment="1">
      <alignment vertical="center"/>
    </xf>
    <xf numFmtId="166" fontId="34" fillId="0" borderId="35" xfId="0" applyNumberFormat="1" applyFont="1" applyBorder="1" applyAlignment="1">
      <alignment horizontal="center"/>
    </xf>
    <xf numFmtId="166" fontId="36" fillId="32" borderId="34" xfId="0" applyNumberFormat="1" applyFont="1" applyFill="1" applyBorder="1" applyAlignment="1">
      <alignment/>
    </xf>
    <xf numFmtId="166" fontId="36" fillId="32" borderId="35" xfId="0" applyNumberFormat="1" applyFont="1" applyFill="1" applyBorder="1" applyAlignment="1">
      <alignment/>
    </xf>
    <xf numFmtId="166" fontId="36" fillId="0" borderId="34" xfId="0" applyNumberFormat="1" applyFont="1" applyFill="1" applyBorder="1" applyAlignment="1">
      <alignment/>
    </xf>
    <xf numFmtId="166" fontId="36" fillId="0" borderId="35" xfId="0" applyNumberFormat="1" applyFont="1" applyFill="1" applyBorder="1" applyAlignment="1">
      <alignment/>
    </xf>
    <xf numFmtId="166" fontId="34" fillId="0" borderId="34" xfId="0" applyNumberFormat="1" applyFont="1" applyBorder="1" applyAlignment="1">
      <alignment vertical="center"/>
    </xf>
    <xf numFmtId="166" fontId="34" fillId="0" borderId="35" xfId="0" applyNumberFormat="1" applyFont="1" applyBorder="1" applyAlignment="1">
      <alignment vertical="center"/>
    </xf>
    <xf numFmtId="166" fontId="39" fillId="0" borderId="34" xfId="0" applyNumberFormat="1" applyFont="1" applyBorder="1" applyAlignment="1">
      <alignment vertical="center"/>
    </xf>
    <xf numFmtId="166" fontId="39" fillId="0" borderId="35" xfId="0" applyNumberFormat="1" applyFont="1" applyBorder="1" applyAlignment="1">
      <alignment vertical="center"/>
    </xf>
    <xf numFmtId="166" fontId="36" fillId="32" borderId="38" xfId="0" applyNumberFormat="1" applyFont="1" applyFill="1" applyBorder="1" applyAlignment="1">
      <alignment/>
    </xf>
    <xf numFmtId="166" fontId="36" fillId="32" borderId="39" xfId="0" applyNumberFormat="1" applyFont="1" applyFill="1" applyBorder="1" applyAlignment="1">
      <alignment/>
    </xf>
    <xf numFmtId="166" fontId="36" fillId="32" borderId="40" xfId="0" applyNumberFormat="1" applyFont="1" applyFill="1" applyBorder="1" applyAlignment="1">
      <alignment/>
    </xf>
    <xf numFmtId="166" fontId="36" fillId="32" borderId="37" xfId="0" applyNumberFormat="1" applyFont="1" applyFill="1" applyBorder="1" applyAlignment="1">
      <alignment/>
    </xf>
    <xf numFmtId="0" fontId="41" fillId="0" borderId="13" xfId="0" applyFont="1" applyFill="1" applyBorder="1" applyAlignment="1">
      <alignment/>
    </xf>
    <xf numFmtId="0" fontId="42" fillId="0" borderId="21" xfId="0" applyFont="1" applyFill="1" applyBorder="1" applyAlignment="1">
      <alignment/>
    </xf>
    <xf numFmtId="166" fontId="11" fillId="0" borderId="24" xfId="0" applyNumberFormat="1" applyFont="1" applyBorder="1" applyAlignment="1">
      <alignment/>
    </xf>
    <xf numFmtId="167" fontId="5" fillId="0" borderId="57" xfId="0" applyNumberFormat="1" applyFont="1" applyBorder="1" applyAlignment="1">
      <alignment horizontal="center"/>
    </xf>
    <xf numFmtId="166" fontId="11" fillId="0" borderId="58" xfId="0" applyNumberFormat="1" applyFont="1" applyBorder="1" applyAlignment="1">
      <alignment horizontal="center"/>
    </xf>
    <xf numFmtId="166" fontId="5" fillId="0" borderId="58" xfId="0" applyNumberFormat="1" applyFont="1" applyBorder="1" applyAlignment="1">
      <alignment horizontal="center"/>
    </xf>
    <xf numFmtId="166" fontId="5" fillId="0" borderId="58" xfId="0" applyNumberFormat="1" applyFont="1" applyFill="1" applyBorder="1" applyAlignment="1">
      <alignment horizontal="center"/>
    </xf>
    <xf numFmtId="166" fontId="11" fillId="0" borderId="10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166" fontId="5" fillId="0" borderId="12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32" borderId="23" xfId="0" applyFont="1" applyFill="1" applyBorder="1" applyAlignment="1">
      <alignment/>
    </xf>
    <xf numFmtId="166" fontId="1" fillId="0" borderId="15" xfId="0" applyNumberFormat="1" applyFont="1" applyBorder="1" applyAlignment="1">
      <alignment horizontal="center"/>
    </xf>
    <xf numFmtId="166" fontId="1" fillId="0" borderId="16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right"/>
    </xf>
    <xf numFmtId="0" fontId="34" fillId="0" borderId="10" xfId="0" applyFont="1" applyFill="1" applyBorder="1" applyAlignment="1">
      <alignment/>
    </xf>
    <xf numFmtId="0" fontId="2" fillId="32" borderId="13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/>
    </xf>
    <xf numFmtId="0" fontId="1" fillId="0" borderId="1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66" fontId="2" fillId="0" borderId="18" xfId="0" applyNumberFormat="1" applyFont="1" applyBorder="1" applyAlignment="1">
      <alignment vertical="center"/>
    </xf>
    <xf numFmtId="166" fontId="2" fillId="0" borderId="34" xfId="0" applyNumberFormat="1" applyFont="1" applyFill="1" applyBorder="1" applyAlignment="1">
      <alignment vertical="center"/>
    </xf>
    <xf numFmtId="166" fontId="2" fillId="0" borderId="13" xfId="0" applyNumberFormat="1" applyFont="1" applyFill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4" xfId="0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166" fontId="2" fillId="0" borderId="50" xfId="0" applyNumberFormat="1" applyFont="1" applyBorder="1" applyAlignment="1">
      <alignment vertical="center"/>
    </xf>
    <xf numFmtId="166" fontId="2" fillId="0" borderId="1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33" fillId="0" borderId="3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3" fillId="0" borderId="12" xfId="0" applyFont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22" xfId="0" applyFont="1" applyFill="1" applyBorder="1" applyAlignment="1">
      <alignment horizontal="right"/>
    </xf>
    <xf numFmtId="0" fontId="36" fillId="0" borderId="17" xfId="0" applyFont="1" applyFill="1" applyBorder="1" applyAlignment="1">
      <alignment/>
    </xf>
    <xf numFmtId="166" fontId="12" fillId="0" borderId="13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166" fontId="34" fillId="0" borderId="13" xfId="0" applyNumberFormat="1" applyFont="1" applyBorder="1" applyAlignment="1">
      <alignment vertical="center"/>
    </xf>
    <xf numFmtId="0" fontId="45" fillId="0" borderId="0" xfId="0" applyFont="1" applyAlignment="1">
      <alignment/>
    </xf>
    <xf numFmtId="0" fontId="45" fillId="0" borderId="13" xfId="0" applyFont="1" applyFill="1" applyBorder="1" applyAlignment="1">
      <alignment/>
    </xf>
    <xf numFmtId="0" fontId="4" fillId="32" borderId="13" xfId="55" applyFont="1" applyFill="1" applyBorder="1" applyAlignment="1">
      <alignment vertical="center"/>
      <protection/>
    </xf>
    <xf numFmtId="0" fontId="5" fillId="32" borderId="13" xfId="55" applyFont="1" applyFill="1" applyBorder="1" applyAlignment="1">
      <alignment vertical="center"/>
      <protection/>
    </xf>
    <xf numFmtId="0" fontId="5" fillId="32" borderId="13" xfId="55" applyFont="1" applyFill="1" applyBorder="1" applyAlignment="1">
      <alignment vertical="center" wrapText="1"/>
      <protection/>
    </xf>
    <xf numFmtId="0" fontId="8" fillId="32" borderId="13" xfId="55" applyFont="1" applyFill="1" applyBorder="1" applyAlignment="1">
      <alignment vertical="center"/>
      <protection/>
    </xf>
    <xf numFmtId="0" fontId="8" fillId="32" borderId="13" xfId="55" applyFont="1" applyFill="1" applyBorder="1" applyAlignment="1">
      <alignment vertical="center" wrapText="1"/>
      <protection/>
    </xf>
    <xf numFmtId="0" fontId="2" fillId="0" borderId="11" xfId="0" applyFont="1" applyFill="1" applyBorder="1" applyAlignment="1">
      <alignment horizontal="right"/>
    </xf>
    <xf numFmtId="0" fontId="23" fillId="0" borderId="14" xfId="0" applyFont="1" applyBorder="1" applyAlignment="1">
      <alignment/>
    </xf>
    <xf numFmtId="0" fontId="31" fillId="0" borderId="16" xfId="0" applyFont="1" applyFill="1" applyBorder="1" applyAlignment="1">
      <alignment/>
    </xf>
    <xf numFmtId="0" fontId="9" fillId="32" borderId="14" xfId="0" applyFont="1" applyFill="1" applyBorder="1" applyAlignment="1">
      <alignment/>
    </xf>
    <xf numFmtId="0" fontId="9" fillId="32" borderId="16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36" fillId="32" borderId="13" xfId="0" applyFont="1" applyFill="1" applyBorder="1" applyAlignment="1">
      <alignment vertical="center"/>
    </xf>
    <xf numFmtId="0" fontId="36" fillId="32" borderId="11" xfId="0" applyFont="1" applyFill="1" applyBorder="1" applyAlignment="1">
      <alignment vertical="center"/>
    </xf>
    <xf numFmtId="166" fontId="36" fillId="32" borderId="18" xfId="0" applyNumberFormat="1" applyFont="1" applyFill="1" applyBorder="1" applyAlignment="1">
      <alignment vertical="center"/>
    </xf>
    <xf numFmtId="166" fontId="36" fillId="32" borderId="34" xfId="0" applyNumberFormat="1" applyFont="1" applyFill="1" applyBorder="1" applyAlignment="1">
      <alignment vertical="center"/>
    </xf>
    <xf numFmtId="166" fontId="36" fillId="32" borderId="13" xfId="0" applyNumberFormat="1" applyFont="1" applyFill="1" applyBorder="1" applyAlignment="1">
      <alignment vertical="center"/>
    </xf>
    <xf numFmtId="166" fontId="36" fillId="32" borderId="35" xfId="0" applyNumberFormat="1" applyFont="1" applyFill="1" applyBorder="1" applyAlignment="1">
      <alignment vertical="center"/>
    </xf>
    <xf numFmtId="0" fontId="37" fillId="0" borderId="15" xfId="0" applyFont="1" applyFill="1" applyBorder="1" applyAlignment="1">
      <alignment vertical="center"/>
    </xf>
    <xf numFmtId="0" fontId="36" fillId="0" borderId="11" xfId="0" applyFont="1" applyFill="1" applyBorder="1" applyAlignment="1">
      <alignment vertical="center"/>
    </xf>
    <xf numFmtId="0" fontId="38" fillId="0" borderId="22" xfId="0" applyFont="1" applyFill="1" applyBorder="1" applyAlignment="1">
      <alignment vertical="center"/>
    </xf>
    <xf numFmtId="0" fontId="36" fillId="0" borderId="13" xfId="0" applyFont="1" applyFill="1" applyBorder="1" applyAlignment="1">
      <alignment vertical="center"/>
    </xf>
    <xf numFmtId="166" fontId="36" fillId="0" borderId="18" xfId="0" applyNumberFormat="1" applyFont="1" applyFill="1" applyBorder="1" applyAlignment="1">
      <alignment vertical="center"/>
    </xf>
    <xf numFmtId="166" fontId="36" fillId="0" borderId="34" xfId="0" applyNumberFormat="1" applyFont="1" applyFill="1" applyBorder="1" applyAlignment="1">
      <alignment vertical="center"/>
    </xf>
    <xf numFmtId="166" fontId="36" fillId="0" borderId="13" xfId="0" applyNumberFormat="1" applyFont="1" applyFill="1" applyBorder="1" applyAlignment="1">
      <alignment vertical="center"/>
    </xf>
    <xf numFmtId="166" fontId="36" fillId="0" borderId="35" xfId="0" applyNumberFormat="1" applyFont="1" applyFill="1" applyBorder="1" applyAlignment="1">
      <alignment vertical="center"/>
    </xf>
    <xf numFmtId="166" fontId="2" fillId="32" borderId="0" xfId="0" applyNumberFormat="1" applyFont="1" applyFill="1" applyBorder="1" applyAlignment="1">
      <alignment/>
    </xf>
    <xf numFmtId="0" fontId="34" fillId="0" borderId="24" xfId="0" applyFont="1" applyFill="1" applyBorder="1" applyAlignment="1">
      <alignment/>
    </xf>
    <xf numFmtId="3" fontId="12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166" fontId="43" fillId="0" borderId="18" xfId="0" applyNumberFormat="1" applyFont="1" applyBorder="1" applyAlignment="1">
      <alignment horizontal="left" vertical="top" wrapText="1"/>
    </xf>
    <xf numFmtId="0" fontId="44" fillId="0" borderId="21" xfId="0" applyFont="1" applyBorder="1" applyAlignment="1">
      <alignment horizontal="left" vertical="top" wrapText="1"/>
    </xf>
    <xf numFmtId="166" fontId="2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166" fontId="11" fillId="0" borderId="28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6" fontId="11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top" wrapText="1"/>
    </xf>
    <xf numFmtId="0" fontId="11" fillId="0" borderId="61" xfId="0" applyFont="1" applyFill="1" applyBorder="1" applyAlignment="1">
      <alignment horizontal="center" vertical="top" wrapText="1"/>
    </xf>
    <xf numFmtId="0" fontId="11" fillId="0" borderId="62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6" fontId="5" fillId="0" borderId="60" xfId="0" applyNumberFormat="1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166" fontId="5" fillId="0" borderId="29" xfId="0" applyNumberFormat="1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166" fontId="5" fillId="0" borderId="64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2" fillId="32" borderId="18" xfId="0" applyFont="1" applyFill="1" applyBorder="1" applyAlignment="1">
      <alignment horizontal="center"/>
    </xf>
    <xf numFmtId="0" fontId="5" fillId="32" borderId="24" xfId="0" applyFont="1" applyFill="1" applyBorder="1" applyAlignment="1">
      <alignment horizontal="center"/>
    </xf>
    <xf numFmtId="0" fontId="2" fillId="32" borderId="24" xfId="0" applyFont="1" applyFill="1" applyBorder="1" applyAlignment="1">
      <alignment horizontal="center"/>
    </xf>
    <xf numFmtId="0" fontId="2" fillId="32" borderId="21" xfId="0" applyFont="1" applyFill="1" applyBorder="1" applyAlignment="1">
      <alignment horizontal="center"/>
    </xf>
    <xf numFmtId="0" fontId="88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91" fillId="0" borderId="0" xfId="0" applyFont="1" applyAlignment="1">
      <alignment horizontal="center"/>
    </xf>
    <xf numFmtId="0" fontId="89" fillId="0" borderId="11" xfId="0" applyFont="1" applyBorder="1" applyAlignment="1">
      <alignment horizontal="center" vertical="center"/>
    </xf>
    <xf numFmtId="0" fontId="89" fillId="0" borderId="10" xfId="0" applyFont="1" applyBorder="1" applyAlignment="1">
      <alignment/>
    </xf>
    <xf numFmtId="0" fontId="89" fillId="0" borderId="12" xfId="0" applyFont="1" applyBorder="1" applyAlignment="1">
      <alignment/>
    </xf>
    <xf numFmtId="0" fontId="5" fillId="0" borderId="11" xfId="55" applyFont="1" applyFill="1" applyBorder="1" applyAlignment="1">
      <alignment vertical="center" wrapText="1"/>
      <protection/>
    </xf>
    <xf numFmtId="0" fontId="5" fillId="0" borderId="10" xfId="55" applyFont="1" applyFill="1" applyBorder="1" applyAlignment="1">
      <alignment vertical="center" wrapText="1"/>
      <protection/>
    </xf>
    <xf numFmtId="0" fontId="5" fillId="0" borderId="12" xfId="55" applyFont="1" applyFill="1" applyBorder="1" applyAlignment="1">
      <alignment vertical="center" wrapText="1"/>
      <protection/>
    </xf>
    <xf numFmtId="0" fontId="13" fillId="0" borderId="11" xfId="55" applyFont="1" applyFill="1" applyBorder="1" applyAlignment="1">
      <alignment horizontal="center" vertical="center" wrapText="1"/>
      <protection/>
    </xf>
    <xf numFmtId="0" fontId="13" fillId="0" borderId="10" xfId="55" applyFont="1" applyFill="1" applyBorder="1" applyAlignment="1">
      <alignment horizontal="center" vertical="center" wrapText="1"/>
      <protection/>
    </xf>
    <xf numFmtId="0" fontId="13" fillId="0" borderId="12" xfId="55" applyFont="1" applyFill="1" applyBorder="1" applyAlignment="1">
      <alignment horizontal="center" vertical="center" wrapText="1"/>
      <protection/>
    </xf>
    <xf numFmtId="0" fontId="4" fillId="0" borderId="11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166" fontId="5" fillId="0" borderId="11" xfId="55" applyNumberFormat="1" applyFont="1" applyFill="1" applyBorder="1" applyAlignment="1">
      <alignment vertical="center" wrapText="1"/>
      <protection/>
    </xf>
    <xf numFmtId="166" fontId="5" fillId="0" borderId="10" xfId="55" applyNumberFormat="1" applyFont="1" applyFill="1" applyBorder="1" applyAlignment="1">
      <alignment vertical="center" wrapText="1"/>
      <protection/>
    </xf>
    <xf numFmtId="166" fontId="5" fillId="0" borderId="12" xfId="55" applyNumberFormat="1" applyFont="1" applyFill="1" applyBorder="1" applyAlignment="1">
      <alignment vertical="center" wrapText="1"/>
      <protection/>
    </xf>
    <xf numFmtId="166" fontId="5" fillId="0" borderId="11" xfId="55" applyNumberFormat="1" applyFont="1" applyBorder="1" applyAlignment="1">
      <alignment vertical="center" wrapText="1"/>
      <protection/>
    </xf>
    <xf numFmtId="166" fontId="5" fillId="0" borderId="10" xfId="55" applyNumberFormat="1" applyFont="1" applyBorder="1" applyAlignment="1">
      <alignment vertical="center" wrapText="1"/>
      <protection/>
    </xf>
    <xf numFmtId="166" fontId="5" fillId="0" borderId="12" xfId="55" applyNumberFormat="1" applyFont="1" applyBorder="1" applyAlignment="1">
      <alignment vertical="center" wrapText="1"/>
      <protection/>
    </xf>
    <xf numFmtId="0" fontId="5" fillId="0" borderId="11" xfId="55" applyFont="1" applyBorder="1" applyAlignment="1">
      <alignment vertical="center" wrapText="1"/>
      <protection/>
    </xf>
    <xf numFmtId="0" fontId="5" fillId="0" borderId="10" xfId="55" applyFont="1" applyBorder="1" applyAlignment="1">
      <alignment vertical="center" wrapText="1"/>
      <protection/>
    </xf>
    <xf numFmtId="0" fontId="5" fillId="0" borderId="12" xfId="55" applyFont="1" applyBorder="1" applyAlignment="1">
      <alignment vertical="center" wrapText="1"/>
      <protection/>
    </xf>
    <xf numFmtId="0" fontId="13" fillId="0" borderId="11" xfId="55" applyFont="1" applyBorder="1" applyAlignment="1">
      <alignment horizontal="center" vertical="center" wrapText="1"/>
      <protection/>
    </xf>
    <xf numFmtId="0" fontId="13" fillId="0" borderId="10" xfId="55" applyFont="1" applyBorder="1" applyAlignment="1">
      <alignment horizontal="center" vertical="center" wrapText="1"/>
      <protection/>
    </xf>
    <xf numFmtId="0" fontId="13" fillId="0" borderId="12" xfId="55" applyFont="1" applyBorder="1" applyAlignment="1">
      <alignment horizontal="center" vertical="center" wrapText="1"/>
      <protection/>
    </xf>
    <xf numFmtId="0" fontId="4" fillId="0" borderId="11" xfId="55" applyFont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4" fillId="0" borderId="12" xfId="55" applyFont="1" applyBorder="1" applyAlignment="1">
      <alignment horizontal="center" vertical="center" wrapText="1"/>
      <protection/>
    </xf>
    <xf numFmtId="0" fontId="4" fillId="0" borderId="14" xfId="55" applyFont="1" applyBorder="1" applyAlignment="1">
      <alignment horizontal="center" vertical="center" wrapText="1"/>
      <protection/>
    </xf>
    <xf numFmtId="0" fontId="90" fillId="0" borderId="17" xfId="0" applyFont="1" applyBorder="1" applyAlignment="1">
      <alignment horizontal="center" vertical="center" wrapText="1"/>
    </xf>
    <xf numFmtId="0" fontId="90" fillId="0" borderId="22" xfId="0" applyFont="1" applyBorder="1" applyAlignment="1">
      <alignment horizontal="center" vertical="center" wrapText="1"/>
    </xf>
    <xf numFmtId="0" fontId="90" fillId="0" borderId="15" xfId="0" applyFont="1" applyBorder="1" applyAlignment="1">
      <alignment horizontal="center" vertical="center" wrapText="1"/>
    </xf>
    <xf numFmtId="0" fontId="90" fillId="0" borderId="0" xfId="0" applyFont="1" applyAlignment="1">
      <alignment horizontal="center" vertical="center" wrapText="1"/>
    </xf>
    <xf numFmtId="0" fontId="90" fillId="0" borderId="23" xfId="0" applyFont="1" applyBorder="1" applyAlignment="1">
      <alignment horizontal="center" vertical="center" wrapText="1"/>
    </xf>
    <xf numFmtId="0" fontId="90" fillId="0" borderId="16" xfId="0" applyFont="1" applyBorder="1" applyAlignment="1">
      <alignment horizontal="center" vertical="center" wrapText="1"/>
    </xf>
    <xf numFmtId="0" fontId="90" fillId="0" borderId="19" xfId="0" applyFont="1" applyBorder="1" applyAlignment="1">
      <alignment horizontal="center" vertical="center" wrapText="1"/>
    </xf>
    <xf numFmtId="0" fontId="90" fillId="0" borderId="20" xfId="0" applyFont="1" applyBorder="1" applyAlignment="1">
      <alignment horizontal="center" vertical="center" wrapText="1"/>
    </xf>
    <xf numFmtId="0" fontId="90" fillId="0" borderId="11" xfId="0" applyFont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2" xfId="0" applyFont="1" applyBorder="1" applyAlignment="1">
      <alignment horizontal="center" vertical="center" wrapText="1"/>
    </xf>
    <xf numFmtId="166" fontId="90" fillId="0" borderId="11" xfId="0" applyNumberFormat="1" applyFont="1" applyBorder="1" applyAlignment="1">
      <alignment horizontal="right" vertical="center" wrapText="1"/>
    </xf>
    <xf numFmtId="166" fontId="90" fillId="0" borderId="10" xfId="0" applyNumberFormat="1" applyFont="1" applyBorder="1" applyAlignment="1">
      <alignment horizontal="right" vertical="center" wrapText="1"/>
    </xf>
    <xf numFmtId="166" fontId="90" fillId="0" borderId="12" xfId="0" applyNumberFormat="1" applyFont="1" applyBorder="1" applyAlignment="1">
      <alignment horizontal="right" vertical="center" wrapText="1"/>
    </xf>
    <xf numFmtId="166" fontId="34" fillId="0" borderId="29" xfId="0" applyNumberFormat="1" applyFont="1" applyBorder="1" applyAlignment="1">
      <alignment horizontal="center" vertical="center" wrapText="1"/>
    </xf>
    <xf numFmtId="166" fontId="34" fillId="0" borderId="63" xfId="0" applyNumberFormat="1" applyFont="1" applyBorder="1" applyAlignment="1">
      <alignment horizontal="center" vertical="center" wrapText="1"/>
    </xf>
    <xf numFmtId="166" fontId="34" fillId="0" borderId="47" xfId="0" applyNumberFormat="1" applyFont="1" applyBorder="1" applyAlignment="1">
      <alignment horizontal="center" vertical="center" wrapText="1"/>
    </xf>
    <xf numFmtId="166" fontId="34" fillId="0" borderId="13" xfId="0" applyNumberFormat="1" applyFont="1" applyBorder="1" applyAlignment="1">
      <alignment horizontal="center" vertical="center" wrapText="1"/>
    </xf>
    <xf numFmtId="166" fontId="34" fillId="0" borderId="35" xfId="0" applyNumberFormat="1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166" fontId="34" fillId="0" borderId="14" xfId="0" applyNumberFormat="1" applyFont="1" applyBorder="1" applyAlignment="1">
      <alignment horizontal="center" vertical="center" wrapText="1"/>
    </xf>
    <xf numFmtId="166" fontId="34" fillId="0" borderId="15" xfId="0" applyNumberFormat="1" applyFont="1" applyBorder="1" applyAlignment="1">
      <alignment horizontal="center" vertical="center" wrapText="1"/>
    </xf>
    <xf numFmtId="166" fontId="34" fillId="0" borderId="16" xfId="0" applyNumberFormat="1" applyFont="1" applyBorder="1" applyAlignment="1">
      <alignment horizontal="center" vertical="center" wrapText="1"/>
    </xf>
    <xf numFmtId="166" fontId="34" fillId="0" borderId="18" xfId="0" applyNumberFormat="1" applyFont="1" applyBorder="1" applyAlignment="1">
      <alignment vertical="center"/>
    </xf>
    <xf numFmtId="166" fontId="34" fillId="0" borderId="34" xfId="0" applyNumberFormat="1" applyFont="1" applyBorder="1" applyAlignment="1">
      <alignment vertical="center"/>
    </xf>
    <xf numFmtId="166" fontId="34" fillId="0" borderId="13" xfId="0" applyNumberFormat="1" applyFont="1" applyBorder="1" applyAlignment="1">
      <alignment vertical="center"/>
    </xf>
    <xf numFmtId="166" fontId="26" fillId="0" borderId="0" xfId="0" applyNumberFormat="1" applyFont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166" fontId="34" fillId="0" borderId="35" xfId="0" applyNumberFormat="1" applyFont="1" applyBorder="1" applyAlignment="1">
      <alignment vertical="center"/>
    </xf>
    <xf numFmtId="0" fontId="34" fillId="0" borderId="11" xfId="0" applyFont="1" applyFill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34" fillId="0" borderId="11" xfId="0" applyFont="1" applyFill="1" applyBorder="1" applyAlignment="1">
      <alignment horizontal="right" vertical="center" wrapText="1"/>
    </xf>
    <xf numFmtId="0" fontId="34" fillId="0" borderId="10" xfId="0" applyFont="1" applyBorder="1" applyAlignment="1">
      <alignment horizontal="right" vertical="center" wrapText="1"/>
    </xf>
    <xf numFmtId="0" fontId="34" fillId="0" borderId="12" xfId="0" applyFont="1" applyBorder="1" applyAlignment="1">
      <alignment horizontal="right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 4 3" xfId="55"/>
    <cellStyle name="Normalny 5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2"/>
  <sheetViews>
    <sheetView zoomScalePageLayoutView="0" workbookViewId="0" topLeftCell="A1">
      <selection activeCell="G3" sqref="G3"/>
    </sheetView>
  </sheetViews>
  <sheetFormatPr defaultColWidth="9.00390625" defaultRowHeight="12.75"/>
  <cols>
    <col min="1" max="1" width="5.625" style="1" customWidth="1"/>
    <col min="2" max="2" width="9.00390625" style="1" customWidth="1"/>
    <col min="3" max="3" width="5.875" style="1" customWidth="1"/>
    <col min="4" max="4" width="75.00390625" style="1" customWidth="1"/>
    <col min="5" max="5" width="13.625" style="2" customWidth="1"/>
    <col min="6" max="6" width="17.00390625" style="2" customWidth="1"/>
    <col min="7" max="7" width="17.375" style="2" customWidth="1"/>
    <col min="8" max="10" width="9.125" style="5" customWidth="1"/>
  </cols>
  <sheetData>
    <row r="1" spans="1:7" ht="15">
      <c r="A1" s="92"/>
      <c r="B1" s="92"/>
      <c r="G1" s="93" t="s">
        <v>272</v>
      </c>
    </row>
    <row r="2" spans="1:7" ht="15">
      <c r="A2" s="92"/>
      <c r="B2" s="92"/>
      <c r="D2" s="94" t="s">
        <v>219</v>
      </c>
      <c r="E2" s="21"/>
      <c r="G2" s="93" t="s">
        <v>261</v>
      </c>
    </row>
    <row r="3" spans="1:7" ht="15">
      <c r="A3" s="92"/>
      <c r="B3" s="92"/>
      <c r="C3" s="1" t="s">
        <v>60</v>
      </c>
      <c r="D3" s="94" t="s">
        <v>428</v>
      </c>
      <c r="G3" s="93" t="s">
        <v>507</v>
      </c>
    </row>
    <row r="4" spans="1:7" ht="15">
      <c r="A4" s="96" t="s">
        <v>1</v>
      </c>
      <c r="B4" s="97" t="s">
        <v>2</v>
      </c>
      <c r="C4" s="97" t="s">
        <v>18</v>
      </c>
      <c r="D4" s="98" t="s">
        <v>61</v>
      </c>
      <c r="E4" s="99" t="s">
        <v>62</v>
      </c>
      <c r="F4" s="100" t="s">
        <v>63</v>
      </c>
      <c r="G4" s="612"/>
    </row>
    <row r="5" spans="1:7" ht="15">
      <c r="A5" s="101"/>
      <c r="B5" s="102"/>
      <c r="C5" s="102"/>
      <c r="D5" s="103"/>
      <c r="E5" s="104" t="s">
        <v>428</v>
      </c>
      <c r="F5" s="97" t="s">
        <v>64</v>
      </c>
      <c r="G5" s="611" t="s">
        <v>65</v>
      </c>
    </row>
    <row r="6" spans="1:7" ht="15">
      <c r="A6" s="398">
        <v>1</v>
      </c>
      <c r="B6" s="398">
        <v>2</v>
      </c>
      <c r="C6" s="398">
        <v>3</v>
      </c>
      <c r="D6" s="398">
        <v>4</v>
      </c>
      <c r="E6" s="452">
        <v>5</v>
      </c>
      <c r="F6" s="398">
        <v>6</v>
      </c>
      <c r="G6" s="612">
        <v>7</v>
      </c>
    </row>
    <row r="7" spans="1:7" ht="14.25">
      <c r="A7" s="107" t="s">
        <v>68</v>
      </c>
      <c r="B7" s="107"/>
      <c r="C7" s="108"/>
      <c r="D7" s="108" t="s">
        <v>69</v>
      </c>
      <c r="E7" s="756">
        <f>E8</f>
        <v>115320</v>
      </c>
      <c r="F7" s="109">
        <f>F8</f>
        <v>115320</v>
      </c>
      <c r="G7" s="108">
        <v>0</v>
      </c>
    </row>
    <row r="8" spans="1:7" ht="15">
      <c r="A8" s="114"/>
      <c r="B8" s="118" t="s">
        <v>70</v>
      </c>
      <c r="C8" s="119"/>
      <c r="D8" s="111" t="s">
        <v>71</v>
      </c>
      <c r="E8" s="112">
        <f>E10</f>
        <v>115320</v>
      </c>
      <c r="F8" s="113">
        <f>F10</f>
        <v>115320</v>
      </c>
      <c r="G8" s="113">
        <v>0</v>
      </c>
    </row>
    <row r="9" spans="1:7" ht="15">
      <c r="A9" s="114"/>
      <c r="B9" s="114"/>
      <c r="C9" s="115">
        <v>2460</v>
      </c>
      <c r="D9" s="618" t="s">
        <v>285</v>
      </c>
      <c r="E9" s="116"/>
      <c r="F9" s="117"/>
      <c r="G9" s="117"/>
    </row>
    <row r="10" spans="1:7" ht="15">
      <c r="A10" s="114"/>
      <c r="B10" s="114"/>
      <c r="C10" s="115"/>
      <c r="D10" s="618" t="s">
        <v>469</v>
      </c>
      <c r="E10" s="116">
        <v>115320</v>
      </c>
      <c r="F10" s="117">
        <v>115320</v>
      </c>
      <c r="G10" s="117">
        <v>0</v>
      </c>
    </row>
    <row r="11" spans="1:7" ht="14.25">
      <c r="A11" s="108">
        <v>600</v>
      </c>
      <c r="B11" s="120"/>
      <c r="C11" s="108"/>
      <c r="D11" s="108" t="s">
        <v>72</v>
      </c>
      <c r="E11" s="121">
        <f>E12+E29</f>
        <v>13858186</v>
      </c>
      <c r="F11" s="121">
        <f>F12+F29</f>
        <v>54600</v>
      </c>
      <c r="G11" s="121">
        <f>G12+G29</f>
        <v>13803586</v>
      </c>
    </row>
    <row r="12" spans="1:10" s="8" customFormat="1" ht="15">
      <c r="A12" s="122"/>
      <c r="B12" s="123">
        <v>60014</v>
      </c>
      <c r="C12" s="124"/>
      <c r="D12" s="111" t="s">
        <v>73</v>
      </c>
      <c r="E12" s="112">
        <f>E15+E16+E24+E21+E17+E18+E28</f>
        <v>13857186</v>
      </c>
      <c r="F12" s="113">
        <f>F15+F16+F24+F17+F18</f>
        <v>53600</v>
      </c>
      <c r="G12" s="113">
        <f>SUM(G13:G28)</f>
        <v>13803586</v>
      </c>
      <c r="H12" s="9"/>
      <c r="I12" s="9"/>
      <c r="J12" s="9"/>
    </row>
    <row r="13" spans="1:7" ht="15">
      <c r="A13" s="125"/>
      <c r="B13" s="114"/>
      <c r="C13" s="126" t="s">
        <v>74</v>
      </c>
      <c r="D13" s="618" t="s">
        <v>278</v>
      </c>
      <c r="E13" s="116"/>
      <c r="F13" s="117"/>
      <c r="G13" s="117"/>
    </row>
    <row r="14" spans="1:7" ht="15">
      <c r="A14" s="125"/>
      <c r="B14" s="114"/>
      <c r="C14" s="126"/>
      <c r="D14" s="618" t="s">
        <v>75</v>
      </c>
      <c r="E14" s="116"/>
      <c r="F14" s="117"/>
      <c r="G14" s="117"/>
    </row>
    <row r="15" spans="1:7" ht="15">
      <c r="A15" s="125"/>
      <c r="B15" s="114"/>
      <c r="C15" s="126"/>
      <c r="D15" s="618" t="s">
        <v>279</v>
      </c>
      <c r="E15" s="116">
        <f>F15</f>
        <v>8100</v>
      </c>
      <c r="F15" s="117">
        <v>8100</v>
      </c>
      <c r="G15" s="117">
        <v>0</v>
      </c>
    </row>
    <row r="16" spans="1:7" ht="15">
      <c r="A16" s="125"/>
      <c r="B16" s="114"/>
      <c r="C16" s="126" t="s">
        <v>255</v>
      </c>
      <c r="D16" s="618" t="s">
        <v>256</v>
      </c>
      <c r="E16" s="116">
        <f>F16</f>
        <v>43900</v>
      </c>
      <c r="F16" s="117">
        <v>43900</v>
      </c>
      <c r="G16" s="117">
        <v>0</v>
      </c>
    </row>
    <row r="17" spans="1:7" ht="15">
      <c r="A17" s="125"/>
      <c r="B17" s="114"/>
      <c r="C17" s="126" t="s">
        <v>3</v>
      </c>
      <c r="D17" s="191" t="s">
        <v>4</v>
      </c>
      <c r="E17" s="116">
        <f>F17</f>
        <v>1400</v>
      </c>
      <c r="F17" s="117">
        <v>1400</v>
      </c>
      <c r="G17" s="117"/>
    </row>
    <row r="18" spans="1:7" ht="15">
      <c r="A18" s="125"/>
      <c r="B18" s="114"/>
      <c r="C18" s="126" t="s">
        <v>76</v>
      </c>
      <c r="D18" s="618" t="s">
        <v>284</v>
      </c>
      <c r="E18" s="116">
        <f>F18</f>
        <v>200</v>
      </c>
      <c r="F18" s="117">
        <v>200</v>
      </c>
      <c r="G18" s="117"/>
    </row>
    <row r="19" spans="1:10" ht="15">
      <c r="A19" s="125"/>
      <c r="B19" s="114"/>
      <c r="C19" s="126">
        <v>6300</v>
      </c>
      <c r="D19" s="618" t="s">
        <v>293</v>
      </c>
      <c r="E19" s="116"/>
      <c r="F19" s="117"/>
      <c r="G19" s="117"/>
      <c r="J19" s="64"/>
    </row>
    <row r="20" spans="1:7" ht="15">
      <c r="A20" s="125"/>
      <c r="B20" s="114"/>
      <c r="C20" s="126"/>
      <c r="D20" s="618" t="s">
        <v>337</v>
      </c>
      <c r="E20" s="116"/>
      <c r="F20" s="117"/>
      <c r="G20" s="117"/>
    </row>
    <row r="21" spans="1:7" ht="15">
      <c r="A21" s="125"/>
      <c r="B21" s="114"/>
      <c r="C21" s="126"/>
      <c r="D21" s="618" t="s">
        <v>470</v>
      </c>
      <c r="E21" s="116">
        <f>G21</f>
        <v>255074</v>
      </c>
      <c r="F21" s="117">
        <v>0</v>
      </c>
      <c r="G21" s="117">
        <v>255074</v>
      </c>
    </row>
    <row r="22" spans="1:7" ht="15">
      <c r="A22" s="125"/>
      <c r="B22" s="114"/>
      <c r="C22" s="127">
        <v>6350</v>
      </c>
      <c r="D22" s="619" t="s">
        <v>353</v>
      </c>
      <c r="E22" s="116"/>
      <c r="F22" s="117"/>
      <c r="G22" s="117"/>
    </row>
    <row r="23" spans="1:7" ht="15">
      <c r="A23" s="125"/>
      <c r="B23" s="114"/>
      <c r="C23" s="127"/>
      <c r="D23" s="619" t="s">
        <v>344</v>
      </c>
      <c r="E23" s="116"/>
      <c r="F23" s="117"/>
      <c r="G23" s="117"/>
    </row>
    <row r="24" spans="1:7" ht="15">
      <c r="A24" s="125"/>
      <c r="B24" s="114"/>
      <c r="C24" s="127"/>
      <c r="D24" s="619" t="s">
        <v>396</v>
      </c>
      <c r="E24" s="116">
        <f>G24</f>
        <v>2937012</v>
      </c>
      <c r="F24" s="117">
        <v>0</v>
      </c>
      <c r="G24" s="117">
        <v>2937012</v>
      </c>
    </row>
    <row r="25" spans="1:7" ht="15">
      <c r="A25" s="125"/>
      <c r="B25" s="114"/>
      <c r="C25" s="127"/>
      <c r="D25" s="619"/>
      <c r="E25" s="116"/>
      <c r="F25" s="117"/>
      <c r="G25" s="117"/>
    </row>
    <row r="26" spans="1:10" s="69" customFormat="1" ht="15">
      <c r="A26" s="125"/>
      <c r="B26" s="114"/>
      <c r="C26" s="127">
        <v>6090</v>
      </c>
      <c r="D26" s="619" t="s">
        <v>461</v>
      </c>
      <c r="E26" s="116"/>
      <c r="F26" s="117"/>
      <c r="G26" s="117"/>
      <c r="H26" s="5"/>
      <c r="I26" s="5"/>
      <c r="J26" s="5"/>
    </row>
    <row r="27" spans="1:10" s="69" customFormat="1" ht="15">
      <c r="A27" s="125"/>
      <c r="B27" s="114"/>
      <c r="C27" s="127"/>
      <c r="D27" s="619" t="s">
        <v>462</v>
      </c>
      <c r="E27" s="116"/>
      <c r="F27" s="117"/>
      <c r="G27" s="117"/>
      <c r="H27" s="5"/>
      <c r="I27" s="5"/>
      <c r="J27" s="5"/>
    </row>
    <row r="28" spans="1:10" s="69" customFormat="1" ht="15">
      <c r="A28" s="125"/>
      <c r="B28" s="144"/>
      <c r="C28" s="127"/>
      <c r="D28" s="619" t="s">
        <v>463</v>
      </c>
      <c r="E28" s="116">
        <f>G28</f>
        <v>10611500</v>
      </c>
      <c r="F28" s="117">
        <v>0</v>
      </c>
      <c r="G28" s="117">
        <v>10611500</v>
      </c>
      <c r="H28" s="5"/>
      <c r="I28" s="5"/>
      <c r="J28" s="5"/>
    </row>
    <row r="29" spans="1:10" s="14" customFormat="1" ht="14.25">
      <c r="A29" s="183"/>
      <c r="B29" s="168">
        <v>60020</v>
      </c>
      <c r="C29" s="723"/>
      <c r="D29" s="724" t="s">
        <v>447</v>
      </c>
      <c r="E29" s="112">
        <f>E31</f>
        <v>1000</v>
      </c>
      <c r="F29" s="113">
        <f>F31</f>
        <v>1000</v>
      </c>
      <c r="G29" s="113">
        <f>G31</f>
        <v>0</v>
      </c>
      <c r="H29" s="11"/>
      <c r="I29" s="11"/>
      <c r="J29" s="11"/>
    </row>
    <row r="30" spans="1:7" ht="15">
      <c r="A30" s="125"/>
      <c r="B30" s="114"/>
      <c r="C30" s="127" t="s">
        <v>323</v>
      </c>
      <c r="D30" s="618" t="s">
        <v>225</v>
      </c>
      <c r="E30" s="116"/>
      <c r="F30" s="117"/>
      <c r="G30" s="117"/>
    </row>
    <row r="31" spans="1:7" ht="15">
      <c r="A31" s="125"/>
      <c r="B31" s="114"/>
      <c r="C31" s="127"/>
      <c r="D31" s="618" t="s">
        <v>226</v>
      </c>
      <c r="E31" s="116">
        <f>F31</f>
        <v>1000</v>
      </c>
      <c r="F31" s="117">
        <v>1000</v>
      </c>
      <c r="G31" s="117"/>
    </row>
    <row r="32" spans="1:7" ht="15">
      <c r="A32" s="143"/>
      <c r="B32" s="144"/>
      <c r="C32" s="126"/>
      <c r="D32" s="757"/>
      <c r="E32" s="116"/>
      <c r="F32" s="117"/>
      <c r="G32" s="117"/>
    </row>
    <row r="33" spans="1:7" ht="15">
      <c r="A33" s="155"/>
      <c r="B33" s="155"/>
      <c r="C33" s="130"/>
      <c r="D33" s="624"/>
      <c r="E33" s="131"/>
      <c r="F33" s="132"/>
      <c r="G33" s="132"/>
    </row>
    <row r="34" spans="1:7" ht="15">
      <c r="A34" s="155"/>
      <c r="B34" s="155"/>
      <c r="C34" s="130"/>
      <c r="D34" s="624"/>
      <c r="E34" s="131"/>
      <c r="F34" s="132"/>
      <c r="G34" s="132"/>
    </row>
    <row r="35" spans="1:7" ht="15">
      <c r="A35" s="155"/>
      <c r="B35" s="155"/>
      <c r="C35" s="155"/>
      <c r="D35" s="624"/>
      <c r="E35" s="131"/>
      <c r="F35" s="132"/>
      <c r="G35" s="132"/>
    </row>
    <row r="36" spans="1:7" ht="15">
      <c r="A36" s="129"/>
      <c r="B36" s="129"/>
      <c r="C36" s="130"/>
      <c r="D36" s="687" t="s">
        <v>485</v>
      </c>
      <c r="E36" s="131"/>
      <c r="F36" s="132"/>
      <c r="G36" s="132"/>
    </row>
    <row r="37" spans="1:7" ht="15">
      <c r="A37" s="133" t="s">
        <v>1</v>
      </c>
      <c r="B37" s="134" t="s">
        <v>2</v>
      </c>
      <c r="C37" s="134" t="s">
        <v>18</v>
      </c>
      <c r="D37" s="135" t="s">
        <v>61</v>
      </c>
      <c r="E37" s="99" t="s">
        <v>62</v>
      </c>
      <c r="F37" s="136" t="s">
        <v>63</v>
      </c>
      <c r="G37" s="610"/>
    </row>
    <row r="38" spans="1:7" ht="15">
      <c r="A38" s="137"/>
      <c r="B38" s="138"/>
      <c r="C38" s="138"/>
      <c r="D38" s="139"/>
      <c r="E38" s="104" t="s">
        <v>428</v>
      </c>
      <c r="F38" s="134" t="s">
        <v>64</v>
      </c>
      <c r="G38" s="613" t="s">
        <v>65</v>
      </c>
    </row>
    <row r="39" spans="1:7" ht="15">
      <c r="A39" s="134">
        <v>1</v>
      </c>
      <c r="B39" s="134">
        <v>2</v>
      </c>
      <c r="C39" s="614">
        <v>3</v>
      </c>
      <c r="D39" s="614">
        <v>4</v>
      </c>
      <c r="E39" s="521">
        <v>5</v>
      </c>
      <c r="F39" s="614">
        <v>6</v>
      </c>
      <c r="G39" s="610">
        <v>7</v>
      </c>
    </row>
    <row r="40" spans="1:7" ht="14.25">
      <c r="A40" s="120">
        <v>700</v>
      </c>
      <c r="B40" s="120"/>
      <c r="C40" s="108"/>
      <c r="D40" s="108" t="s">
        <v>78</v>
      </c>
      <c r="E40" s="109">
        <f>E41</f>
        <v>1167367</v>
      </c>
      <c r="F40" s="121">
        <f>F41</f>
        <v>549367</v>
      </c>
      <c r="G40" s="121">
        <f>G41</f>
        <v>618000</v>
      </c>
    </row>
    <row r="41" spans="1:10" s="8" customFormat="1" ht="15">
      <c r="A41" s="140"/>
      <c r="B41" s="123">
        <v>70005</v>
      </c>
      <c r="C41" s="119"/>
      <c r="D41" s="111" t="s">
        <v>79</v>
      </c>
      <c r="E41" s="112">
        <f>E42+E46+E47+E49+E51</f>
        <v>1167367</v>
      </c>
      <c r="F41" s="113">
        <f>F42+F46+F47+F49+F51</f>
        <v>549367</v>
      </c>
      <c r="G41" s="113">
        <f>G42+G46+G47+G49+G51</f>
        <v>618000</v>
      </c>
      <c r="H41" s="9"/>
      <c r="I41" s="9"/>
      <c r="J41" s="9"/>
    </row>
    <row r="42" spans="1:7" ht="15">
      <c r="A42" s="623"/>
      <c r="B42" s="128"/>
      <c r="C42" s="126" t="s">
        <v>80</v>
      </c>
      <c r="D42" s="618" t="s">
        <v>294</v>
      </c>
      <c r="E42" s="116">
        <f>F42</f>
        <v>5000</v>
      </c>
      <c r="F42" s="117">
        <v>5000</v>
      </c>
      <c r="G42" s="117">
        <v>0</v>
      </c>
    </row>
    <row r="43" spans="1:7" ht="15">
      <c r="A43" s="623"/>
      <c r="B43" s="128"/>
      <c r="C43" s="126"/>
      <c r="D43" s="618"/>
      <c r="E43" s="116"/>
      <c r="F43" s="117"/>
      <c r="G43" s="117"/>
    </row>
    <row r="44" spans="1:7" ht="15">
      <c r="A44" s="623"/>
      <c r="B44" s="128"/>
      <c r="C44" s="126" t="s">
        <v>74</v>
      </c>
      <c r="D44" s="618" t="s">
        <v>283</v>
      </c>
      <c r="E44" s="116"/>
      <c r="F44" s="117"/>
      <c r="G44" s="117"/>
    </row>
    <row r="45" spans="1:7" ht="15">
      <c r="A45" s="125"/>
      <c r="B45" s="114"/>
      <c r="C45" s="126"/>
      <c r="D45" s="618" t="s">
        <v>75</v>
      </c>
      <c r="E45" s="116"/>
      <c r="F45" s="117"/>
      <c r="G45" s="117"/>
    </row>
    <row r="46" spans="1:7" ht="15">
      <c r="A46" s="125"/>
      <c r="B46" s="114"/>
      <c r="C46" s="126"/>
      <c r="D46" s="618" t="s">
        <v>448</v>
      </c>
      <c r="E46" s="116">
        <f>F46</f>
        <v>308000</v>
      </c>
      <c r="F46" s="117">
        <f>253000+55000</f>
        <v>308000</v>
      </c>
      <c r="G46" s="117">
        <v>0</v>
      </c>
    </row>
    <row r="47" spans="1:7" ht="15">
      <c r="A47" s="125"/>
      <c r="B47" s="114"/>
      <c r="C47" s="126" t="s">
        <v>81</v>
      </c>
      <c r="D47" s="618" t="s">
        <v>82</v>
      </c>
      <c r="E47" s="116">
        <f>G47</f>
        <v>618000</v>
      </c>
      <c r="F47" s="117">
        <v>0</v>
      </c>
      <c r="G47" s="117">
        <v>618000</v>
      </c>
    </row>
    <row r="48" spans="1:7" ht="15">
      <c r="A48" s="141"/>
      <c r="B48" s="142"/>
      <c r="C48" s="115">
        <v>2110</v>
      </c>
      <c r="D48" s="618" t="s">
        <v>471</v>
      </c>
      <c r="E48" s="116"/>
      <c r="F48" s="117"/>
      <c r="G48" s="117"/>
    </row>
    <row r="49" spans="1:7" ht="15">
      <c r="A49" s="141"/>
      <c r="B49" s="142"/>
      <c r="C49" s="115"/>
      <c r="D49" s="618" t="s">
        <v>67</v>
      </c>
      <c r="E49" s="116">
        <f>F49</f>
        <v>158117</v>
      </c>
      <c r="F49" s="117">
        <v>158117</v>
      </c>
      <c r="G49" s="117">
        <v>0</v>
      </c>
    </row>
    <row r="50" spans="1:7" ht="15">
      <c r="A50" s="125"/>
      <c r="B50" s="114"/>
      <c r="C50" s="115">
        <v>2360</v>
      </c>
      <c r="D50" s="618" t="s">
        <v>83</v>
      </c>
      <c r="E50" s="116"/>
      <c r="F50" s="117"/>
      <c r="G50" s="117"/>
    </row>
    <row r="51" spans="1:7" ht="15">
      <c r="A51" s="143"/>
      <c r="B51" s="144"/>
      <c r="C51" s="115"/>
      <c r="D51" s="618" t="s">
        <v>84</v>
      </c>
      <c r="E51" s="116">
        <f>F51</f>
        <v>78250</v>
      </c>
      <c r="F51" s="117">
        <v>78250</v>
      </c>
      <c r="G51" s="117">
        <v>0</v>
      </c>
    </row>
    <row r="52" spans="1:7" ht="14.25">
      <c r="A52" s="120">
        <v>710</v>
      </c>
      <c r="B52" s="108"/>
      <c r="C52" s="145"/>
      <c r="D52" s="146" t="s">
        <v>85</v>
      </c>
      <c r="E52" s="147">
        <f>E53+E57+E60</f>
        <v>2125217</v>
      </c>
      <c r="F52" s="147">
        <f>F53+F57+F60</f>
        <v>1648317</v>
      </c>
      <c r="G52" s="147">
        <f>G53+G57+G60</f>
        <v>476900</v>
      </c>
    </row>
    <row r="53" spans="1:7" ht="15">
      <c r="A53" s="149"/>
      <c r="B53" s="123">
        <v>71012</v>
      </c>
      <c r="C53" s="119"/>
      <c r="D53" s="111" t="s">
        <v>277</v>
      </c>
      <c r="E53" s="112">
        <f>E54+E56</f>
        <v>512000</v>
      </c>
      <c r="F53" s="113">
        <f>F54+F56</f>
        <v>512000</v>
      </c>
      <c r="G53" s="113">
        <f>G54+G56</f>
        <v>0</v>
      </c>
    </row>
    <row r="54" spans="1:7" ht="15">
      <c r="A54" s="114"/>
      <c r="B54" s="114"/>
      <c r="C54" s="126" t="s">
        <v>3</v>
      </c>
      <c r="D54" s="191" t="s">
        <v>4</v>
      </c>
      <c r="E54" s="116">
        <f>F54</f>
        <v>340000</v>
      </c>
      <c r="F54" s="117">
        <v>340000</v>
      </c>
      <c r="G54" s="117">
        <v>0</v>
      </c>
    </row>
    <row r="55" spans="1:7" ht="15">
      <c r="A55" s="114"/>
      <c r="B55" s="114"/>
      <c r="C55" s="115">
        <v>2110</v>
      </c>
      <c r="D55" s="618" t="s">
        <v>471</v>
      </c>
      <c r="E55" s="116"/>
      <c r="F55" s="117"/>
      <c r="G55" s="117"/>
    </row>
    <row r="56" spans="1:7" ht="15">
      <c r="A56" s="114"/>
      <c r="B56" s="114"/>
      <c r="C56" s="115"/>
      <c r="D56" s="618" t="s">
        <v>67</v>
      </c>
      <c r="E56" s="116">
        <f>F56</f>
        <v>172000</v>
      </c>
      <c r="F56" s="117">
        <v>172000</v>
      </c>
      <c r="G56" s="117">
        <v>0</v>
      </c>
    </row>
    <row r="57" spans="1:10" s="8" customFormat="1" ht="15">
      <c r="A57" s="152"/>
      <c r="B57" s="123">
        <v>71015</v>
      </c>
      <c r="C57" s="119"/>
      <c r="D57" s="111" t="s">
        <v>86</v>
      </c>
      <c r="E57" s="112">
        <f>E59</f>
        <v>434200</v>
      </c>
      <c r="F57" s="113">
        <f>F59</f>
        <v>434200</v>
      </c>
      <c r="G57" s="113">
        <v>0</v>
      </c>
      <c r="H57" s="9"/>
      <c r="I57" s="9"/>
      <c r="J57" s="9"/>
    </row>
    <row r="58" spans="1:7" ht="15">
      <c r="A58" s="114"/>
      <c r="B58" s="114"/>
      <c r="C58" s="115">
        <v>2110</v>
      </c>
      <c r="D58" s="618" t="s">
        <v>471</v>
      </c>
      <c r="E58" s="116"/>
      <c r="F58" s="117"/>
      <c r="G58" s="117"/>
    </row>
    <row r="59" spans="1:7" ht="15">
      <c r="A59" s="114"/>
      <c r="B59" s="144"/>
      <c r="C59" s="115"/>
      <c r="D59" s="618" t="s">
        <v>67</v>
      </c>
      <c r="E59" s="116">
        <f>F59</f>
        <v>434200</v>
      </c>
      <c r="F59" s="117">
        <v>434200</v>
      </c>
      <c r="G59" s="117">
        <v>0</v>
      </c>
    </row>
    <row r="60" spans="1:10" s="8" customFormat="1" ht="15">
      <c r="A60" s="152"/>
      <c r="B60" s="123">
        <v>71095</v>
      </c>
      <c r="C60" s="119"/>
      <c r="D60" s="111" t="s">
        <v>151</v>
      </c>
      <c r="E60" s="112">
        <f>E62+E64+E66+E68</f>
        <v>1179017</v>
      </c>
      <c r="F60" s="112">
        <f>F62+F64+F66+F68</f>
        <v>702117</v>
      </c>
      <c r="G60" s="112">
        <f>G62+G64+G66+G68</f>
        <v>476900</v>
      </c>
      <c r="H60" s="9"/>
      <c r="I60" s="9"/>
      <c r="J60" s="9"/>
    </row>
    <row r="61" spans="1:7" ht="15">
      <c r="A61" s="114"/>
      <c r="B61" s="114"/>
      <c r="C61" s="175">
        <v>2337</v>
      </c>
      <c r="D61" s="640" t="s">
        <v>472</v>
      </c>
      <c r="E61" s="151"/>
      <c r="F61" s="117"/>
      <c r="G61" s="117">
        <v>0</v>
      </c>
    </row>
    <row r="62" spans="1:7" ht="15">
      <c r="A62" s="114"/>
      <c r="B62" s="114"/>
      <c r="C62" s="175"/>
      <c r="D62" s="700" t="s">
        <v>442</v>
      </c>
      <c r="E62" s="151">
        <f>F62</f>
        <v>628210</v>
      </c>
      <c r="F62" s="117">
        <v>628210</v>
      </c>
      <c r="G62" s="117">
        <v>0</v>
      </c>
    </row>
    <row r="63" spans="1:7" ht="15">
      <c r="A63" s="114"/>
      <c r="B63" s="114"/>
      <c r="C63" s="175">
        <v>2339</v>
      </c>
      <c r="D63" s="640" t="s">
        <v>472</v>
      </c>
      <c r="E63" s="151"/>
      <c r="F63" s="117"/>
      <c r="G63" s="117"/>
    </row>
    <row r="64" spans="1:7" ht="15">
      <c r="A64" s="114"/>
      <c r="B64" s="114"/>
      <c r="C64" s="175"/>
      <c r="D64" s="700" t="s">
        <v>442</v>
      </c>
      <c r="E64" s="151">
        <f>F64</f>
        <v>73907</v>
      </c>
      <c r="F64" s="117">
        <v>73907</v>
      </c>
      <c r="G64" s="117">
        <v>0</v>
      </c>
    </row>
    <row r="65" spans="1:7" ht="15">
      <c r="A65" s="114"/>
      <c r="B65" s="114"/>
      <c r="C65" s="175">
        <v>6637</v>
      </c>
      <c r="D65" s="729" t="s">
        <v>473</v>
      </c>
      <c r="E65" s="151"/>
      <c r="F65" s="117"/>
      <c r="G65" s="117"/>
    </row>
    <row r="66" spans="1:7" ht="15">
      <c r="A66" s="114"/>
      <c r="B66" s="114"/>
      <c r="C66" s="175"/>
      <c r="D66" s="730" t="s">
        <v>444</v>
      </c>
      <c r="E66" s="151">
        <f>G66</f>
        <v>426700</v>
      </c>
      <c r="F66" s="117">
        <v>0</v>
      </c>
      <c r="G66" s="117">
        <v>426700</v>
      </c>
    </row>
    <row r="67" spans="1:7" ht="15">
      <c r="A67" s="114"/>
      <c r="B67" s="114"/>
      <c r="C67" s="175">
        <v>6639</v>
      </c>
      <c r="D67" s="729" t="s">
        <v>473</v>
      </c>
      <c r="E67" s="151"/>
      <c r="F67" s="117"/>
      <c r="G67" s="117"/>
    </row>
    <row r="68" spans="1:7" ht="15">
      <c r="A68" s="114"/>
      <c r="B68" s="114"/>
      <c r="C68" s="175"/>
      <c r="D68" s="730" t="s">
        <v>444</v>
      </c>
      <c r="E68" s="151">
        <f>G68</f>
        <v>50200</v>
      </c>
      <c r="F68" s="117">
        <v>0</v>
      </c>
      <c r="G68" s="117">
        <v>50200</v>
      </c>
    </row>
    <row r="69" spans="1:7" ht="15">
      <c r="A69" s="114"/>
      <c r="B69" s="114"/>
      <c r="C69" s="175"/>
      <c r="D69" s="618"/>
      <c r="E69" s="151"/>
      <c r="F69" s="117"/>
      <c r="G69" s="117"/>
    </row>
    <row r="70" spans="1:7" ht="15">
      <c r="A70" s="144"/>
      <c r="B70" s="144"/>
      <c r="C70" s="115"/>
      <c r="D70" s="618"/>
      <c r="E70" s="151"/>
      <c r="F70" s="117"/>
      <c r="G70" s="117"/>
    </row>
    <row r="71" spans="1:7" ht="15">
      <c r="A71" s="155"/>
      <c r="B71" s="155"/>
      <c r="C71" s="130"/>
      <c r="D71" s="624"/>
      <c r="E71" s="131"/>
      <c r="F71" s="132"/>
      <c r="G71" s="132"/>
    </row>
    <row r="72" spans="1:7" ht="15">
      <c r="A72" s="155"/>
      <c r="B72" s="155"/>
      <c r="C72" s="130"/>
      <c r="D72" s="687" t="s">
        <v>486</v>
      </c>
      <c r="E72" s="131"/>
      <c r="F72" s="132"/>
      <c r="G72" s="132"/>
    </row>
    <row r="73" spans="1:7" ht="15">
      <c r="A73" s="133" t="s">
        <v>1</v>
      </c>
      <c r="B73" s="134" t="s">
        <v>2</v>
      </c>
      <c r="C73" s="134" t="s">
        <v>18</v>
      </c>
      <c r="D73" s="135" t="s">
        <v>61</v>
      </c>
      <c r="E73" s="99" t="s">
        <v>62</v>
      </c>
      <c r="F73" s="136" t="s">
        <v>63</v>
      </c>
      <c r="G73" s="610"/>
    </row>
    <row r="74" spans="1:7" ht="15">
      <c r="A74" s="137"/>
      <c r="B74" s="138"/>
      <c r="C74" s="138"/>
      <c r="D74" s="139"/>
      <c r="E74" s="104" t="s">
        <v>428</v>
      </c>
      <c r="F74" s="614" t="s">
        <v>64</v>
      </c>
      <c r="G74" s="610" t="s">
        <v>65</v>
      </c>
    </row>
    <row r="75" spans="1:7" ht="15">
      <c r="A75" s="614">
        <v>1</v>
      </c>
      <c r="B75" s="614">
        <v>2</v>
      </c>
      <c r="C75" s="614">
        <v>3</v>
      </c>
      <c r="D75" s="614">
        <v>4</v>
      </c>
      <c r="E75" s="521">
        <v>5</v>
      </c>
      <c r="F75" s="614">
        <v>6</v>
      </c>
      <c r="G75" s="610">
        <v>7</v>
      </c>
    </row>
    <row r="76" spans="1:7" ht="14.25">
      <c r="A76" s="120">
        <v>750</v>
      </c>
      <c r="B76" s="108"/>
      <c r="C76" s="108"/>
      <c r="D76" s="108" t="s">
        <v>87</v>
      </c>
      <c r="E76" s="109">
        <f>E77+E80+E83+E86</f>
        <v>1134194</v>
      </c>
      <c r="F76" s="109">
        <f>F77+F80+F83+F86</f>
        <v>838827</v>
      </c>
      <c r="G76" s="109">
        <f>G77+G80+G83+G86</f>
        <v>295367</v>
      </c>
    </row>
    <row r="77" spans="1:10" s="8" customFormat="1" ht="15">
      <c r="A77" s="156"/>
      <c r="B77" s="153">
        <v>75011</v>
      </c>
      <c r="C77" s="119"/>
      <c r="D77" s="111" t="s">
        <v>88</v>
      </c>
      <c r="E77" s="112">
        <f>E79</f>
        <v>38714</v>
      </c>
      <c r="F77" s="113">
        <f>F79</f>
        <v>38714</v>
      </c>
      <c r="G77" s="113">
        <v>0</v>
      </c>
      <c r="H77" s="9"/>
      <c r="I77" s="9"/>
      <c r="J77" s="9"/>
    </row>
    <row r="78" spans="1:7" ht="15">
      <c r="A78" s="114"/>
      <c r="B78" s="150"/>
      <c r="C78" s="115">
        <v>2110</v>
      </c>
      <c r="D78" s="618" t="s">
        <v>471</v>
      </c>
      <c r="E78" s="116"/>
      <c r="F78" s="117"/>
      <c r="G78" s="117"/>
    </row>
    <row r="79" spans="1:7" ht="15">
      <c r="A79" s="114"/>
      <c r="B79" s="150"/>
      <c r="C79" s="115"/>
      <c r="D79" s="618" t="s">
        <v>67</v>
      </c>
      <c r="E79" s="116">
        <f>F79</f>
        <v>38714</v>
      </c>
      <c r="F79" s="117">
        <v>38714</v>
      </c>
      <c r="G79" s="117">
        <v>0</v>
      </c>
    </row>
    <row r="80" spans="1:10" s="8" customFormat="1" ht="15">
      <c r="A80" s="152"/>
      <c r="B80" s="153">
        <v>75020</v>
      </c>
      <c r="C80" s="119"/>
      <c r="D80" s="111" t="s">
        <v>89</v>
      </c>
      <c r="E80" s="112">
        <f>F80+G80</f>
        <v>80330</v>
      </c>
      <c r="F80" s="113">
        <f>SUM(F81:F82)</f>
        <v>80330</v>
      </c>
      <c r="G80" s="112">
        <f>SUM(G81:G82)</f>
        <v>0</v>
      </c>
      <c r="H80" s="9"/>
      <c r="I80" s="9"/>
      <c r="J80" s="9"/>
    </row>
    <row r="81" spans="1:7" ht="15">
      <c r="A81" s="114"/>
      <c r="B81" s="150"/>
      <c r="C81" s="126" t="s">
        <v>106</v>
      </c>
      <c r="D81" s="618" t="s">
        <v>107</v>
      </c>
      <c r="E81" s="116">
        <f>F81</f>
        <v>10300</v>
      </c>
      <c r="F81" s="117">
        <v>10300</v>
      </c>
      <c r="G81" s="117">
        <v>0</v>
      </c>
    </row>
    <row r="82" spans="1:7" ht="15">
      <c r="A82" s="114"/>
      <c r="B82" s="154"/>
      <c r="C82" s="126" t="s">
        <v>76</v>
      </c>
      <c r="D82" s="618" t="s">
        <v>284</v>
      </c>
      <c r="E82" s="116">
        <f>F82</f>
        <v>70030</v>
      </c>
      <c r="F82" s="117">
        <v>70030</v>
      </c>
      <c r="G82" s="117">
        <v>0</v>
      </c>
    </row>
    <row r="83" spans="1:7" ht="15">
      <c r="A83" s="142"/>
      <c r="B83" s="153">
        <v>75045</v>
      </c>
      <c r="C83" s="119"/>
      <c r="D83" s="111" t="s">
        <v>90</v>
      </c>
      <c r="E83" s="112">
        <f>E85</f>
        <v>9000</v>
      </c>
      <c r="F83" s="113">
        <f>F85</f>
        <v>9000</v>
      </c>
      <c r="G83" s="113">
        <v>0</v>
      </c>
    </row>
    <row r="84" spans="1:7" ht="15">
      <c r="A84" s="142"/>
      <c r="B84" s="157"/>
      <c r="C84" s="115">
        <v>2120</v>
      </c>
      <c r="D84" s="618" t="s">
        <v>474</v>
      </c>
      <c r="E84" s="116"/>
      <c r="F84" s="117"/>
      <c r="G84" s="117"/>
    </row>
    <row r="85" spans="1:7" ht="15">
      <c r="A85" s="142"/>
      <c r="B85" s="158"/>
      <c r="C85" s="115"/>
      <c r="D85" s="618" t="s">
        <v>91</v>
      </c>
      <c r="E85" s="116">
        <f>F85</f>
        <v>9000</v>
      </c>
      <c r="F85" s="117">
        <v>9000</v>
      </c>
      <c r="G85" s="117">
        <v>0</v>
      </c>
    </row>
    <row r="86" spans="1:7" ht="15">
      <c r="A86" s="142"/>
      <c r="B86" s="159">
        <v>75095</v>
      </c>
      <c r="C86" s="153"/>
      <c r="D86" s="160" t="s">
        <v>172</v>
      </c>
      <c r="E86" s="161">
        <f>E90+E94+E97</f>
        <v>1006150</v>
      </c>
      <c r="F86" s="162">
        <f>F90+F94</f>
        <v>710783</v>
      </c>
      <c r="G86" s="162">
        <f>G97</f>
        <v>295367</v>
      </c>
    </row>
    <row r="87" spans="1:7" ht="15">
      <c r="A87" s="142"/>
      <c r="B87" s="159"/>
      <c r="C87" s="175">
        <v>2057</v>
      </c>
      <c r="D87" s="620" t="s">
        <v>475</v>
      </c>
      <c r="E87" s="615"/>
      <c r="F87" s="616"/>
      <c r="G87" s="616"/>
    </row>
    <row r="88" spans="1:7" ht="15">
      <c r="A88" s="142"/>
      <c r="B88" s="159"/>
      <c r="C88" s="175"/>
      <c r="D88" s="620" t="s">
        <v>309</v>
      </c>
      <c r="E88" s="615"/>
      <c r="F88" s="616"/>
      <c r="G88" s="616"/>
    </row>
    <row r="89" spans="1:7" ht="15">
      <c r="A89" s="142"/>
      <c r="B89" s="159"/>
      <c r="C89" s="175"/>
      <c r="D89" s="620" t="s">
        <v>310</v>
      </c>
      <c r="E89" s="615"/>
      <c r="F89" s="616"/>
      <c r="G89" s="616"/>
    </row>
    <row r="90" spans="1:7" ht="15">
      <c r="A90" s="142"/>
      <c r="B90" s="159"/>
      <c r="C90" s="175"/>
      <c r="D90" s="620" t="s">
        <v>311</v>
      </c>
      <c r="E90" s="615">
        <f>F90</f>
        <v>690151</v>
      </c>
      <c r="F90" s="616">
        <f>350140+340011</f>
        <v>690151</v>
      </c>
      <c r="G90" s="616">
        <v>0</v>
      </c>
    </row>
    <row r="91" spans="1:7" ht="15">
      <c r="A91" s="142"/>
      <c r="B91" s="159"/>
      <c r="C91" s="175">
        <v>2059</v>
      </c>
      <c r="D91" s="620" t="s">
        <v>475</v>
      </c>
      <c r="E91" s="615"/>
      <c r="F91" s="616"/>
      <c r="G91" s="616"/>
    </row>
    <row r="92" spans="1:7" ht="15">
      <c r="A92" s="142"/>
      <c r="B92" s="159"/>
      <c r="C92" s="175"/>
      <c r="D92" s="620" t="s">
        <v>309</v>
      </c>
      <c r="E92" s="615"/>
      <c r="F92" s="616"/>
      <c r="G92" s="616"/>
    </row>
    <row r="93" spans="1:7" ht="15">
      <c r="A93" s="142"/>
      <c r="B93" s="159"/>
      <c r="C93" s="175"/>
      <c r="D93" s="620" t="s">
        <v>310</v>
      </c>
      <c r="E93" s="615"/>
      <c r="F93" s="616"/>
      <c r="G93" s="616"/>
    </row>
    <row r="94" spans="1:7" ht="15">
      <c r="A94" s="142"/>
      <c r="B94" s="159"/>
      <c r="C94" s="175"/>
      <c r="D94" s="620" t="s">
        <v>311</v>
      </c>
      <c r="E94" s="615">
        <f>F94</f>
        <v>20632</v>
      </c>
      <c r="F94" s="616">
        <v>20632</v>
      </c>
      <c r="G94" s="616">
        <v>0</v>
      </c>
    </row>
    <row r="95" spans="1:7" ht="15">
      <c r="A95" s="142"/>
      <c r="B95" s="157"/>
      <c r="C95" s="175">
        <v>6257</v>
      </c>
      <c r="D95" s="620" t="s">
        <v>475</v>
      </c>
      <c r="E95" s="176"/>
      <c r="F95" s="177"/>
      <c r="G95" s="177"/>
    </row>
    <row r="96" spans="1:7" ht="15">
      <c r="A96" s="142"/>
      <c r="B96" s="157"/>
      <c r="C96" s="175"/>
      <c r="D96" s="619" t="s">
        <v>336</v>
      </c>
      <c r="E96" s="176"/>
      <c r="F96" s="177"/>
      <c r="G96" s="177"/>
    </row>
    <row r="97" spans="1:7" ht="15">
      <c r="A97" s="138"/>
      <c r="B97" s="157"/>
      <c r="C97" s="175"/>
      <c r="D97" s="619" t="s">
        <v>297</v>
      </c>
      <c r="E97" s="176">
        <f>G97</f>
        <v>295367</v>
      </c>
      <c r="F97" s="177">
        <v>0</v>
      </c>
      <c r="G97" s="177">
        <v>295367</v>
      </c>
    </row>
    <row r="98" spans="1:10" s="7" customFormat="1" ht="14.25">
      <c r="A98" s="163">
        <v>754</v>
      </c>
      <c r="B98" s="120"/>
      <c r="C98" s="120"/>
      <c r="D98" s="164" t="s">
        <v>92</v>
      </c>
      <c r="E98" s="165"/>
      <c r="F98" s="166"/>
      <c r="G98" s="166"/>
      <c r="H98" s="5"/>
      <c r="I98" s="5"/>
      <c r="J98" s="5"/>
    </row>
    <row r="99" spans="1:7" ht="14.25">
      <c r="A99" s="146"/>
      <c r="B99" s="146"/>
      <c r="C99" s="146"/>
      <c r="D99" s="167" t="s">
        <v>93</v>
      </c>
      <c r="E99" s="147">
        <f>E100</f>
        <v>4379000</v>
      </c>
      <c r="F99" s="148">
        <f>F100</f>
        <v>4379000</v>
      </c>
      <c r="G99" s="148">
        <f>G100</f>
        <v>0</v>
      </c>
    </row>
    <row r="100" spans="1:7" ht="15">
      <c r="A100" s="122"/>
      <c r="B100" s="168">
        <v>75411</v>
      </c>
      <c r="C100" s="110"/>
      <c r="D100" s="169" t="s">
        <v>94</v>
      </c>
      <c r="E100" s="170">
        <f>E102</f>
        <v>4379000</v>
      </c>
      <c r="F100" s="113">
        <f>F102</f>
        <v>4379000</v>
      </c>
      <c r="G100" s="113">
        <f>G102</f>
        <v>0</v>
      </c>
    </row>
    <row r="101" spans="1:10" s="8" customFormat="1" ht="15">
      <c r="A101" s="125"/>
      <c r="B101" s="114"/>
      <c r="C101" s="115">
        <v>2110</v>
      </c>
      <c r="D101" s="618" t="s">
        <v>471</v>
      </c>
      <c r="E101" s="116"/>
      <c r="F101" s="117"/>
      <c r="G101" s="117"/>
      <c r="H101" s="9"/>
      <c r="I101" s="9"/>
      <c r="J101" s="9"/>
    </row>
    <row r="102" spans="1:7" ht="15">
      <c r="A102" s="143"/>
      <c r="B102" s="144"/>
      <c r="C102" s="115"/>
      <c r="D102" s="618" t="s">
        <v>67</v>
      </c>
      <c r="E102" s="116">
        <f>F102</f>
        <v>4379000</v>
      </c>
      <c r="F102" s="117">
        <v>4379000</v>
      </c>
      <c r="G102" s="117">
        <v>0</v>
      </c>
    </row>
    <row r="103" spans="1:7" ht="14.25">
      <c r="A103" s="108">
        <v>755</v>
      </c>
      <c r="B103" s="108"/>
      <c r="C103" s="171"/>
      <c r="D103" s="164" t="s">
        <v>301</v>
      </c>
      <c r="E103" s="165">
        <f>E104</f>
        <v>132000</v>
      </c>
      <c r="F103" s="166">
        <f>F104</f>
        <v>132000</v>
      </c>
      <c r="G103" s="166">
        <v>0</v>
      </c>
    </row>
    <row r="104" spans="1:7" ht="14.25">
      <c r="A104" s="168"/>
      <c r="B104" s="168">
        <v>75515</v>
      </c>
      <c r="C104" s="172"/>
      <c r="D104" s="617" t="s">
        <v>302</v>
      </c>
      <c r="E104" s="173">
        <f>E106</f>
        <v>132000</v>
      </c>
      <c r="F104" s="174">
        <f>F106</f>
        <v>132000</v>
      </c>
      <c r="G104" s="174">
        <v>0</v>
      </c>
    </row>
    <row r="105" spans="1:7" ht="15">
      <c r="A105" s="114"/>
      <c r="B105" s="114"/>
      <c r="C105" s="175">
        <v>2110</v>
      </c>
      <c r="D105" s="618" t="s">
        <v>471</v>
      </c>
      <c r="E105" s="176"/>
      <c r="F105" s="177"/>
      <c r="G105" s="177"/>
    </row>
    <row r="106" spans="1:7" ht="15">
      <c r="A106" s="144"/>
      <c r="B106" s="144"/>
      <c r="C106" s="115"/>
      <c r="D106" s="618" t="s">
        <v>67</v>
      </c>
      <c r="E106" s="116">
        <f>F106</f>
        <v>132000</v>
      </c>
      <c r="F106" s="117">
        <v>132000</v>
      </c>
      <c r="G106" s="117">
        <v>0</v>
      </c>
    </row>
    <row r="107" spans="1:7" ht="15">
      <c r="A107" s="155"/>
      <c r="B107" s="155"/>
      <c r="C107" s="155"/>
      <c r="D107" s="624"/>
      <c r="E107" s="131"/>
      <c r="F107" s="132"/>
      <c r="G107" s="132"/>
    </row>
    <row r="108" ht="15">
      <c r="D108" s="687" t="s">
        <v>487</v>
      </c>
    </row>
    <row r="109" spans="1:7" ht="15">
      <c r="A109" s="133" t="s">
        <v>1</v>
      </c>
      <c r="B109" s="134" t="s">
        <v>2</v>
      </c>
      <c r="C109" s="134" t="s">
        <v>18</v>
      </c>
      <c r="D109" s="135" t="s">
        <v>61</v>
      </c>
      <c r="E109" s="99" t="s">
        <v>62</v>
      </c>
      <c r="F109" s="136" t="s">
        <v>63</v>
      </c>
      <c r="G109" s="610"/>
    </row>
    <row r="110" spans="1:7" ht="15">
      <c r="A110" s="137"/>
      <c r="B110" s="138"/>
      <c r="C110" s="138"/>
      <c r="D110" s="139"/>
      <c r="E110" s="104" t="s">
        <v>428</v>
      </c>
      <c r="F110" s="134" t="s">
        <v>64</v>
      </c>
      <c r="G110" s="613" t="s">
        <v>65</v>
      </c>
    </row>
    <row r="111" spans="1:7" ht="15">
      <c r="A111" s="614">
        <v>1</v>
      </c>
      <c r="B111" s="614">
        <v>2</v>
      </c>
      <c r="C111" s="614">
        <v>3</v>
      </c>
      <c r="D111" s="614">
        <v>4</v>
      </c>
      <c r="E111" s="521">
        <v>5</v>
      </c>
      <c r="F111" s="614">
        <v>6</v>
      </c>
      <c r="G111" s="610">
        <v>7</v>
      </c>
    </row>
    <row r="112" spans="1:7" ht="14.25">
      <c r="A112" s="120">
        <v>756</v>
      </c>
      <c r="B112" s="194"/>
      <c r="C112" s="120"/>
      <c r="D112" s="164" t="s">
        <v>95</v>
      </c>
      <c r="E112" s="165"/>
      <c r="F112" s="166"/>
      <c r="G112" s="166"/>
    </row>
    <row r="113" spans="1:7" ht="14.25">
      <c r="A113" s="163"/>
      <c r="B113" s="688"/>
      <c r="C113" s="163"/>
      <c r="D113" s="178" t="s">
        <v>405</v>
      </c>
      <c r="E113" s="179"/>
      <c r="F113" s="180"/>
      <c r="G113" s="180"/>
    </row>
    <row r="114" spans="1:7" ht="14.25">
      <c r="A114" s="163"/>
      <c r="B114" s="688"/>
      <c r="C114" s="146"/>
      <c r="D114" s="167" t="s">
        <v>96</v>
      </c>
      <c r="E114" s="147">
        <f>E116+E121</f>
        <v>9767155</v>
      </c>
      <c r="F114" s="148">
        <f>F116+F121</f>
        <v>9767155</v>
      </c>
      <c r="G114" s="148">
        <v>0</v>
      </c>
    </row>
    <row r="115" spans="1:7" ht="14.25">
      <c r="A115" s="181"/>
      <c r="B115" s="123">
        <v>75618</v>
      </c>
      <c r="C115" s="119"/>
      <c r="D115" s="182" t="s">
        <v>221</v>
      </c>
      <c r="E115" s="112"/>
      <c r="F115" s="113"/>
      <c r="G115" s="113"/>
    </row>
    <row r="116" spans="1:7" ht="14.25">
      <c r="A116" s="183"/>
      <c r="B116" s="168"/>
      <c r="C116" s="110"/>
      <c r="D116" s="184" t="s">
        <v>222</v>
      </c>
      <c r="E116" s="170">
        <f>E117+E118+E120</f>
        <v>1405000</v>
      </c>
      <c r="F116" s="185">
        <f>F117+F118+F120</f>
        <v>1405000</v>
      </c>
      <c r="G116" s="185">
        <v>0</v>
      </c>
    </row>
    <row r="117" spans="1:7" ht="15">
      <c r="A117" s="183"/>
      <c r="B117" s="168"/>
      <c r="C117" s="195" t="s">
        <v>223</v>
      </c>
      <c r="D117" s="621" t="s">
        <v>224</v>
      </c>
      <c r="E117" s="186">
        <f>F117</f>
        <v>800000</v>
      </c>
      <c r="F117" s="187">
        <v>800000</v>
      </c>
      <c r="G117" s="187">
        <v>0</v>
      </c>
    </row>
    <row r="118" spans="1:10" s="69" customFormat="1" ht="15">
      <c r="A118" s="125"/>
      <c r="B118" s="114"/>
      <c r="C118" s="195" t="s">
        <v>275</v>
      </c>
      <c r="D118" s="621" t="s">
        <v>276</v>
      </c>
      <c r="E118" s="186">
        <f>F118</f>
        <v>120000</v>
      </c>
      <c r="F118" s="187">
        <v>120000</v>
      </c>
      <c r="G118" s="187">
        <v>0</v>
      </c>
      <c r="H118" s="5"/>
      <c r="I118" s="5"/>
      <c r="J118" s="5"/>
    </row>
    <row r="119" spans="1:10" s="69" customFormat="1" ht="15">
      <c r="A119" s="125"/>
      <c r="B119" s="114"/>
      <c r="C119" s="195" t="s">
        <v>323</v>
      </c>
      <c r="D119" s="618" t="s">
        <v>225</v>
      </c>
      <c r="E119" s="186"/>
      <c r="F119" s="187"/>
      <c r="G119" s="187"/>
      <c r="H119" s="5"/>
      <c r="I119" s="5"/>
      <c r="J119" s="5"/>
    </row>
    <row r="120" spans="1:10" s="69" customFormat="1" ht="15">
      <c r="A120" s="125"/>
      <c r="B120" s="144"/>
      <c r="C120" s="195"/>
      <c r="D120" s="618" t="s">
        <v>226</v>
      </c>
      <c r="E120" s="186">
        <f>F120</f>
        <v>485000</v>
      </c>
      <c r="F120" s="187">
        <v>485000</v>
      </c>
      <c r="G120" s="187">
        <v>0</v>
      </c>
      <c r="H120" s="5"/>
      <c r="I120" s="5"/>
      <c r="J120" s="5"/>
    </row>
    <row r="121" spans="1:7" ht="15">
      <c r="A121" s="122"/>
      <c r="B121" s="168">
        <v>75622</v>
      </c>
      <c r="C121" s="110"/>
      <c r="D121" s="169" t="s">
        <v>97</v>
      </c>
      <c r="E121" s="112">
        <f>E122+E123</f>
        <v>8362155</v>
      </c>
      <c r="F121" s="113">
        <f>F122+F123</f>
        <v>8362155</v>
      </c>
      <c r="G121" s="113">
        <v>0</v>
      </c>
    </row>
    <row r="122" spans="1:10" s="8" customFormat="1" ht="15">
      <c r="A122" s="125"/>
      <c r="B122" s="114"/>
      <c r="C122" s="126" t="s">
        <v>98</v>
      </c>
      <c r="D122" s="618" t="s">
        <v>280</v>
      </c>
      <c r="E122" s="116">
        <v>8111712</v>
      </c>
      <c r="F122" s="117">
        <v>8111712</v>
      </c>
      <c r="G122" s="117">
        <v>0</v>
      </c>
      <c r="H122" s="9"/>
      <c r="I122" s="9"/>
      <c r="J122" s="9"/>
    </row>
    <row r="123" spans="1:7" ht="15">
      <c r="A123" s="143"/>
      <c r="B123" s="144"/>
      <c r="C123" s="126" t="s">
        <v>99</v>
      </c>
      <c r="D123" s="618" t="s">
        <v>281</v>
      </c>
      <c r="E123" s="116">
        <v>250443</v>
      </c>
      <c r="F123" s="117">
        <v>250443</v>
      </c>
      <c r="G123" s="117">
        <v>0</v>
      </c>
    </row>
    <row r="124" spans="1:7" ht="14.25">
      <c r="A124" s="163">
        <v>758</v>
      </c>
      <c r="B124" s="163"/>
      <c r="C124" s="108"/>
      <c r="D124" s="108" t="s">
        <v>100</v>
      </c>
      <c r="E124" s="109">
        <f>E125+E127+E129</f>
        <v>43533266</v>
      </c>
      <c r="F124" s="109">
        <f>F125+F127+F129</f>
        <v>43533266</v>
      </c>
      <c r="G124" s="121">
        <v>0</v>
      </c>
    </row>
    <row r="125" spans="1:7" ht="15">
      <c r="A125" s="156"/>
      <c r="B125" s="153">
        <v>75801</v>
      </c>
      <c r="C125" s="119"/>
      <c r="D125" s="111" t="s">
        <v>481</v>
      </c>
      <c r="E125" s="112">
        <f>E126</f>
        <v>28866785</v>
      </c>
      <c r="F125" s="112">
        <f>F126</f>
        <v>28866785</v>
      </c>
      <c r="G125" s="113">
        <v>0</v>
      </c>
    </row>
    <row r="126" spans="1:7" ht="15">
      <c r="A126" s="114"/>
      <c r="B126" s="154"/>
      <c r="C126" s="115">
        <v>2920</v>
      </c>
      <c r="D126" s="191" t="s">
        <v>101</v>
      </c>
      <c r="E126" s="116">
        <f>F126</f>
        <v>28866785</v>
      </c>
      <c r="F126" s="116">
        <v>28866785</v>
      </c>
      <c r="G126" s="117">
        <v>0</v>
      </c>
    </row>
    <row r="127" spans="1:7" ht="15">
      <c r="A127" s="152"/>
      <c r="B127" s="153">
        <v>75803</v>
      </c>
      <c r="C127" s="119"/>
      <c r="D127" s="111" t="s">
        <v>102</v>
      </c>
      <c r="E127" s="112">
        <f>E128</f>
        <v>11526755</v>
      </c>
      <c r="F127" s="112">
        <f>F128</f>
        <v>11526755</v>
      </c>
      <c r="G127" s="113">
        <v>0</v>
      </c>
    </row>
    <row r="128" spans="1:7" ht="15">
      <c r="A128" s="114"/>
      <c r="B128" s="154"/>
      <c r="C128" s="115">
        <v>2920</v>
      </c>
      <c r="D128" s="191" t="s">
        <v>101</v>
      </c>
      <c r="E128" s="116">
        <f>F128</f>
        <v>11526755</v>
      </c>
      <c r="F128" s="116">
        <v>11526755</v>
      </c>
      <c r="G128" s="117">
        <v>0</v>
      </c>
    </row>
    <row r="129" spans="1:7" ht="15">
      <c r="A129" s="152"/>
      <c r="B129" s="153">
        <v>75832</v>
      </c>
      <c r="C129" s="119"/>
      <c r="D129" s="111" t="s">
        <v>103</v>
      </c>
      <c r="E129" s="112">
        <f>E130</f>
        <v>3139726</v>
      </c>
      <c r="F129" s="112">
        <f>F130</f>
        <v>3139726</v>
      </c>
      <c r="G129" s="113">
        <v>0</v>
      </c>
    </row>
    <row r="130" spans="1:7" ht="15">
      <c r="A130" s="144"/>
      <c r="B130" s="154"/>
      <c r="C130" s="115">
        <v>2920</v>
      </c>
      <c r="D130" s="191" t="s">
        <v>101</v>
      </c>
      <c r="E130" s="116">
        <f>F130</f>
        <v>3139726</v>
      </c>
      <c r="F130" s="116">
        <v>3139726</v>
      </c>
      <c r="G130" s="117">
        <v>0</v>
      </c>
    </row>
    <row r="131" spans="1:10" s="8" customFormat="1" ht="14.25">
      <c r="A131" s="163">
        <v>801</v>
      </c>
      <c r="B131" s="108"/>
      <c r="C131" s="108"/>
      <c r="D131" s="108" t="s">
        <v>227</v>
      </c>
      <c r="E131" s="109">
        <f>E137+E132</f>
        <v>118540</v>
      </c>
      <c r="F131" s="121">
        <f>F137+F132+F230</f>
        <v>118540</v>
      </c>
      <c r="G131" s="121">
        <f>G132+G137</f>
        <v>0</v>
      </c>
      <c r="H131" s="9"/>
      <c r="I131" s="9"/>
      <c r="J131" s="9"/>
    </row>
    <row r="132" spans="1:10" s="8" customFormat="1" ht="14.25">
      <c r="A132" s="188"/>
      <c r="B132" s="153">
        <v>80115</v>
      </c>
      <c r="C132" s="119"/>
      <c r="D132" s="111" t="s">
        <v>324</v>
      </c>
      <c r="E132" s="112">
        <f>E133+E134+E136+E135</f>
        <v>100000</v>
      </c>
      <c r="F132" s="113">
        <f>F133+F134+F136+F135</f>
        <v>100000</v>
      </c>
      <c r="G132" s="113">
        <v>0</v>
      </c>
      <c r="H132" s="9"/>
      <c r="I132" s="9"/>
      <c r="J132" s="9"/>
    </row>
    <row r="133" spans="1:10" s="8" customFormat="1" ht="15">
      <c r="A133" s="189"/>
      <c r="B133" s="150"/>
      <c r="C133" s="126" t="s">
        <v>106</v>
      </c>
      <c r="D133" s="191" t="s">
        <v>107</v>
      </c>
      <c r="E133" s="117">
        <f>F133</f>
        <v>500</v>
      </c>
      <c r="F133" s="117">
        <v>500</v>
      </c>
      <c r="G133" s="117">
        <v>0</v>
      </c>
      <c r="H133" s="9"/>
      <c r="I133" s="9"/>
      <c r="J133" s="9"/>
    </row>
    <row r="134" spans="1:10" s="8" customFormat="1" ht="15">
      <c r="A134" s="189"/>
      <c r="B134" s="150"/>
      <c r="C134" s="126" t="s">
        <v>3</v>
      </c>
      <c r="D134" s="191" t="s">
        <v>4</v>
      </c>
      <c r="E134" s="117">
        <f>F134</f>
        <v>98000</v>
      </c>
      <c r="F134" s="117">
        <v>98000</v>
      </c>
      <c r="G134" s="117">
        <v>0</v>
      </c>
      <c r="H134" s="9"/>
      <c r="I134" s="9"/>
      <c r="J134" s="9"/>
    </row>
    <row r="135" spans="1:10" s="8" customFormat="1" ht="15">
      <c r="A135" s="189"/>
      <c r="B135" s="150"/>
      <c r="C135" s="190" t="s">
        <v>255</v>
      </c>
      <c r="D135" s="191" t="s">
        <v>342</v>
      </c>
      <c r="E135" s="117">
        <f>F135</f>
        <v>1000</v>
      </c>
      <c r="F135" s="117">
        <v>1000</v>
      </c>
      <c r="G135" s="117"/>
      <c r="H135" s="9"/>
      <c r="I135" s="9"/>
      <c r="J135" s="9"/>
    </row>
    <row r="136" spans="1:10" s="8" customFormat="1" ht="15">
      <c r="A136" s="189"/>
      <c r="B136" s="154"/>
      <c r="C136" s="190" t="s">
        <v>108</v>
      </c>
      <c r="D136" s="191" t="s">
        <v>77</v>
      </c>
      <c r="E136" s="117">
        <f>F136</f>
        <v>500</v>
      </c>
      <c r="F136" s="117">
        <v>500</v>
      </c>
      <c r="G136" s="117">
        <v>0</v>
      </c>
      <c r="H136" s="9"/>
      <c r="I136" s="9"/>
      <c r="J136" s="9"/>
    </row>
    <row r="137" spans="1:7" ht="15">
      <c r="A137" s="152"/>
      <c r="B137" s="153">
        <v>80120</v>
      </c>
      <c r="C137" s="119"/>
      <c r="D137" s="111" t="s">
        <v>105</v>
      </c>
      <c r="E137" s="112">
        <f>E140+E141+E139</f>
        <v>18540</v>
      </c>
      <c r="F137" s="113">
        <f>F140+F141+F139</f>
        <v>18540</v>
      </c>
      <c r="G137" s="113">
        <v>0</v>
      </c>
    </row>
    <row r="138" spans="1:7" ht="15">
      <c r="A138" s="152"/>
      <c r="B138" s="172"/>
      <c r="C138" s="126" t="s">
        <v>334</v>
      </c>
      <c r="D138" s="191" t="s">
        <v>354</v>
      </c>
      <c r="E138" s="116"/>
      <c r="F138" s="117"/>
      <c r="G138" s="117"/>
    </row>
    <row r="139" spans="1:7" ht="15">
      <c r="A139" s="152"/>
      <c r="B139" s="172"/>
      <c r="C139" s="126"/>
      <c r="D139" s="191" t="s">
        <v>335</v>
      </c>
      <c r="E139" s="116">
        <f>F139</f>
        <v>328</v>
      </c>
      <c r="F139" s="117">
        <v>328</v>
      </c>
      <c r="G139" s="117">
        <v>0</v>
      </c>
    </row>
    <row r="140" spans="1:7" ht="15">
      <c r="A140" s="114"/>
      <c r="B140" s="150"/>
      <c r="C140" s="126" t="s">
        <v>106</v>
      </c>
      <c r="D140" s="191" t="s">
        <v>107</v>
      </c>
      <c r="E140" s="116">
        <f>F140</f>
        <v>60</v>
      </c>
      <c r="F140" s="117">
        <v>60</v>
      </c>
      <c r="G140" s="117">
        <v>0</v>
      </c>
    </row>
    <row r="141" spans="1:10" s="8" customFormat="1" ht="15">
      <c r="A141" s="144"/>
      <c r="B141" s="154"/>
      <c r="C141" s="126" t="s">
        <v>3</v>
      </c>
      <c r="D141" s="191" t="s">
        <v>4</v>
      </c>
      <c r="E141" s="116">
        <f>F141</f>
        <v>18152</v>
      </c>
      <c r="F141" s="117">
        <f>3000+15152</f>
        <v>18152</v>
      </c>
      <c r="G141" s="117">
        <v>0</v>
      </c>
      <c r="H141" s="9"/>
      <c r="I141" s="9"/>
      <c r="J141" s="9"/>
    </row>
    <row r="142" spans="1:10" s="8" customFormat="1" ht="15">
      <c r="A142" s="155"/>
      <c r="B142" s="155"/>
      <c r="C142" s="130"/>
      <c r="D142" s="155"/>
      <c r="E142" s="131"/>
      <c r="F142" s="132"/>
      <c r="G142" s="132"/>
      <c r="H142" s="9"/>
      <c r="I142" s="9"/>
      <c r="J142" s="9"/>
    </row>
    <row r="144" spans="1:10" s="8" customFormat="1" ht="15">
      <c r="A144" s="155"/>
      <c r="B144" s="155"/>
      <c r="C144" s="130"/>
      <c r="D144" s="687" t="s">
        <v>488</v>
      </c>
      <c r="E144" s="131"/>
      <c r="F144" s="132"/>
      <c r="G144" s="132"/>
      <c r="H144" s="9"/>
      <c r="I144" s="9"/>
      <c r="J144" s="9"/>
    </row>
    <row r="145" spans="1:10" s="8" customFormat="1" ht="15">
      <c r="A145" s="133" t="s">
        <v>1</v>
      </c>
      <c r="B145" s="134" t="s">
        <v>2</v>
      </c>
      <c r="C145" s="134" t="s">
        <v>18</v>
      </c>
      <c r="D145" s="135" t="s">
        <v>61</v>
      </c>
      <c r="E145" s="99" t="s">
        <v>62</v>
      </c>
      <c r="F145" s="136" t="s">
        <v>63</v>
      </c>
      <c r="G145" s="610"/>
      <c r="H145" s="9"/>
      <c r="I145" s="9"/>
      <c r="J145" s="9"/>
    </row>
    <row r="146" spans="1:10" s="8" customFormat="1" ht="15">
      <c r="A146" s="137"/>
      <c r="B146" s="138"/>
      <c r="C146" s="138"/>
      <c r="D146" s="139"/>
      <c r="E146" s="104" t="s">
        <v>428</v>
      </c>
      <c r="F146" s="614" t="s">
        <v>64</v>
      </c>
      <c r="G146" s="610" t="s">
        <v>65</v>
      </c>
      <c r="H146" s="9"/>
      <c r="I146" s="9"/>
      <c r="J146" s="9"/>
    </row>
    <row r="147" spans="1:10" s="8" customFormat="1" ht="15">
      <c r="A147" s="614">
        <v>1</v>
      </c>
      <c r="B147" s="614">
        <v>2</v>
      </c>
      <c r="C147" s="614">
        <v>3</v>
      </c>
      <c r="D147" s="614">
        <v>4</v>
      </c>
      <c r="E147" s="521">
        <v>5</v>
      </c>
      <c r="F147" s="614">
        <v>6</v>
      </c>
      <c r="G147" s="610">
        <v>7</v>
      </c>
      <c r="H147" s="9"/>
      <c r="I147" s="9"/>
      <c r="J147" s="9"/>
    </row>
    <row r="148" spans="1:7" ht="14.25">
      <c r="A148" s="108">
        <v>851</v>
      </c>
      <c r="B148" s="120"/>
      <c r="C148" s="108"/>
      <c r="D148" s="108" t="s">
        <v>109</v>
      </c>
      <c r="E148" s="109">
        <f>E150</f>
        <v>1545300</v>
      </c>
      <c r="F148" s="109">
        <f>F150</f>
        <v>1545300</v>
      </c>
      <c r="G148" s="109">
        <f>G150</f>
        <v>0</v>
      </c>
    </row>
    <row r="149" spans="1:7" ht="15">
      <c r="A149" s="156"/>
      <c r="B149" s="123">
        <v>85156</v>
      </c>
      <c r="C149" s="119"/>
      <c r="D149" s="111" t="s">
        <v>110</v>
      </c>
      <c r="E149" s="112"/>
      <c r="F149" s="113"/>
      <c r="G149" s="113"/>
    </row>
    <row r="150" spans="1:7" ht="15">
      <c r="A150" s="152"/>
      <c r="B150" s="168"/>
      <c r="C150" s="119"/>
      <c r="D150" s="111" t="s">
        <v>111</v>
      </c>
      <c r="E150" s="112">
        <f>E152</f>
        <v>1545300</v>
      </c>
      <c r="F150" s="113">
        <f>F152</f>
        <v>1545300</v>
      </c>
      <c r="G150" s="113">
        <v>0</v>
      </c>
    </row>
    <row r="151" spans="1:10" s="8" customFormat="1" ht="15">
      <c r="A151" s="114"/>
      <c r="B151" s="114"/>
      <c r="C151" s="115">
        <v>2110</v>
      </c>
      <c r="D151" s="618" t="s">
        <v>471</v>
      </c>
      <c r="E151" s="116"/>
      <c r="F151" s="117"/>
      <c r="G151" s="117"/>
      <c r="H151" s="9"/>
      <c r="I151" s="9"/>
      <c r="J151" s="9"/>
    </row>
    <row r="152" spans="1:10" s="8" customFormat="1" ht="15">
      <c r="A152" s="144"/>
      <c r="B152" s="144"/>
      <c r="C152" s="115"/>
      <c r="D152" s="191" t="s">
        <v>67</v>
      </c>
      <c r="E152" s="116">
        <f>F152</f>
        <v>1545300</v>
      </c>
      <c r="F152" s="117">
        <v>1545300</v>
      </c>
      <c r="G152" s="117">
        <v>0</v>
      </c>
      <c r="H152" s="9"/>
      <c r="I152" s="9"/>
      <c r="J152" s="9"/>
    </row>
    <row r="153" spans="1:7" ht="14.25">
      <c r="A153" s="120">
        <v>852</v>
      </c>
      <c r="B153" s="108"/>
      <c r="C153" s="108"/>
      <c r="D153" s="108" t="s">
        <v>112</v>
      </c>
      <c r="E153" s="109">
        <f>E154</f>
        <v>9858761</v>
      </c>
      <c r="F153" s="121">
        <f>F154</f>
        <v>9858761</v>
      </c>
      <c r="G153" s="121">
        <v>0</v>
      </c>
    </row>
    <row r="154" spans="1:7" ht="15">
      <c r="A154" s="156"/>
      <c r="B154" s="123">
        <v>85202</v>
      </c>
      <c r="C154" s="119"/>
      <c r="D154" s="111" t="s">
        <v>113</v>
      </c>
      <c r="E154" s="112">
        <f>E155+E157</f>
        <v>9858761</v>
      </c>
      <c r="F154" s="113">
        <f>F155+F157</f>
        <v>9858761</v>
      </c>
      <c r="G154" s="113">
        <v>0</v>
      </c>
    </row>
    <row r="155" spans="1:10" s="8" customFormat="1" ht="15">
      <c r="A155" s="114"/>
      <c r="B155" s="114"/>
      <c r="C155" s="126" t="s">
        <v>3</v>
      </c>
      <c r="D155" s="191" t="s">
        <v>4</v>
      </c>
      <c r="E155" s="116">
        <f>F155</f>
        <v>7500365</v>
      </c>
      <c r="F155" s="117">
        <f>3700000+3800365</f>
        <v>7500365</v>
      </c>
      <c r="G155" s="117">
        <v>0</v>
      </c>
      <c r="H155" s="9"/>
      <c r="I155" s="9"/>
      <c r="J155" s="9"/>
    </row>
    <row r="156" spans="1:7" ht="15">
      <c r="A156" s="114"/>
      <c r="B156" s="114"/>
      <c r="C156" s="115">
        <v>2130</v>
      </c>
      <c r="D156" s="191" t="s">
        <v>476</v>
      </c>
      <c r="E156" s="116"/>
      <c r="F156" s="117"/>
      <c r="G156" s="117"/>
    </row>
    <row r="157" spans="1:7" ht="15">
      <c r="A157" s="144"/>
      <c r="B157" s="144"/>
      <c r="C157" s="115"/>
      <c r="D157" s="191" t="s">
        <v>114</v>
      </c>
      <c r="E157" s="116">
        <f>F157</f>
        <v>2358396</v>
      </c>
      <c r="F157" s="117">
        <v>2358396</v>
      </c>
      <c r="G157" s="117">
        <v>0</v>
      </c>
    </row>
    <row r="158" spans="1:7" ht="14.25">
      <c r="A158" s="120">
        <v>853</v>
      </c>
      <c r="B158" s="108"/>
      <c r="C158" s="108"/>
      <c r="D158" s="193" t="s">
        <v>204</v>
      </c>
      <c r="E158" s="109">
        <f>E159+E162+E165</f>
        <v>1600208</v>
      </c>
      <c r="F158" s="121">
        <f>F159+F162+F165</f>
        <v>1600208</v>
      </c>
      <c r="G158" s="121">
        <v>0</v>
      </c>
    </row>
    <row r="159" spans="1:7" ht="15">
      <c r="A159" s="156"/>
      <c r="B159" s="153">
        <v>85321</v>
      </c>
      <c r="C159" s="119"/>
      <c r="D159" s="111" t="s">
        <v>116</v>
      </c>
      <c r="E159" s="112">
        <f>E161</f>
        <v>231000</v>
      </c>
      <c r="F159" s="113">
        <f>F161</f>
        <v>231000</v>
      </c>
      <c r="G159" s="113">
        <v>0</v>
      </c>
    </row>
    <row r="160" spans="1:7" ht="15">
      <c r="A160" s="114"/>
      <c r="B160" s="150"/>
      <c r="C160" s="115">
        <v>2110</v>
      </c>
      <c r="D160" s="618" t="s">
        <v>471</v>
      </c>
      <c r="E160" s="116"/>
      <c r="F160" s="117"/>
      <c r="G160" s="117"/>
    </row>
    <row r="161" spans="1:7" ht="15">
      <c r="A161" s="114"/>
      <c r="B161" s="154"/>
      <c r="C161" s="115"/>
      <c r="D161" s="191" t="s">
        <v>67</v>
      </c>
      <c r="E161" s="116">
        <f>F161</f>
        <v>231000</v>
      </c>
      <c r="F161" s="117">
        <v>231000</v>
      </c>
      <c r="G161" s="117">
        <v>0</v>
      </c>
    </row>
    <row r="162" spans="1:7" ht="15">
      <c r="A162" s="152"/>
      <c r="B162" s="153">
        <v>85333</v>
      </c>
      <c r="C162" s="119"/>
      <c r="D162" s="111" t="s">
        <v>341</v>
      </c>
      <c r="E162" s="112">
        <f>E164</f>
        <v>360000</v>
      </c>
      <c r="F162" s="113">
        <f>F164</f>
        <v>360000</v>
      </c>
      <c r="G162" s="113">
        <v>0</v>
      </c>
    </row>
    <row r="163" spans="1:10" s="8" customFormat="1" ht="15">
      <c r="A163" s="114"/>
      <c r="B163" s="150"/>
      <c r="C163" s="115">
        <v>2690</v>
      </c>
      <c r="D163" s="191" t="s">
        <v>477</v>
      </c>
      <c r="E163" s="116"/>
      <c r="F163" s="117"/>
      <c r="G163" s="117"/>
      <c r="H163" s="9"/>
      <c r="I163" s="9"/>
      <c r="J163" s="9"/>
    </row>
    <row r="164" spans="1:7" ht="15">
      <c r="A164" s="114"/>
      <c r="B164" s="154"/>
      <c r="C164" s="115"/>
      <c r="D164" s="191" t="s">
        <v>352</v>
      </c>
      <c r="E164" s="116">
        <v>360000</v>
      </c>
      <c r="F164" s="117">
        <v>360000</v>
      </c>
      <c r="G164" s="117">
        <v>0</v>
      </c>
    </row>
    <row r="165" spans="1:7" ht="15">
      <c r="A165" s="142"/>
      <c r="B165" s="159">
        <v>85395</v>
      </c>
      <c r="C165" s="153"/>
      <c r="D165" s="160" t="s">
        <v>172</v>
      </c>
      <c r="E165" s="161">
        <f>E176+E169+E173</f>
        <v>1009208</v>
      </c>
      <c r="F165" s="162">
        <f>F169+F173+F176</f>
        <v>1009208</v>
      </c>
      <c r="G165" s="162">
        <f>G176</f>
        <v>0</v>
      </c>
    </row>
    <row r="166" spans="1:7" ht="15">
      <c r="A166" s="142"/>
      <c r="B166" s="159"/>
      <c r="C166" s="175">
        <v>2057</v>
      </c>
      <c r="D166" s="620" t="s">
        <v>475</v>
      </c>
      <c r="E166" s="615"/>
      <c r="F166" s="616"/>
      <c r="G166" s="616"/>
    </row>
    <row r="167" spans="1:7" ht="15">
      <c r="A167" s="142"/>
      <c r="B167" s="159"/>
      <c r="C167" s="175"/>
      <c r="D167" s="620" t="s">
        <v>309</v>
      </c>
      <c r="E167" s="615"/>
      <c r="F167" s="616"/>
      <c r="G167" s="616"/>
    </row>
    <row r="168" spans="1:7" ht="15">
      <c r="A168" s="142"/>
      <c r="B168" s="159"/>
      <c r="C168" s="175"/>
      <c r="D168" s="620" t="s">
        <v>310</v>
      </c>
      <c r="E168" s="615"/>
      <c r="F168" s="616"/>
      <c r="G168" s="616"/>
    </row>
    <row r="169" spans="1:7" ht="15">
      <c r="A169" s="142"/>
      <c r="B169" s="159"/>
      <c r="C169" s="175"/>
      <c r="D169" s="620" t="s">
        <v>311</v>
      </c>
      <c r="E169" s="615">
        <f>F169</f>
        <v>932407</v>
      </c>
      <c r="F169" s="616">
        <v>932407</v>
      </c>
      <c r="G169" s="616">
        <v>0</v>
      </c>
    </row>
    <row r="170" spans="1:7" ht="15">
      <c r="A170" s="142"/>
      <c r="B170" s="159"/>
      <c r="C170" s="175">
        <v>2059</v>
      </c>
      <c r="D170" s="620" t="s">
        <v>475</v>
      </c>
      <c r="E170" s="615"/>
      <c r="F170" s="616"/>
      <c r="G170" s="616"/>
    </row>
    <row r="171" spans="1:7" ht="15">
      <c r="A171" s="142"/>
      <c r="B171" s="159"/>
      <c r="C171" s="175"/>
      <c r="D171" s="620" t="s">
        <v>309</v>
      </c>
      <c r="E171" s="615"/>
      <c r="F171" s="616"/>
      <c r="G171" s="616"/>
    </row>
    <row r="172" spans="1:7" ht="15">
      <c r="A172" s="142"/>
      <c r="B172" s="159"/>
      <c r="C172" s="175"/>
      <c r="D172" s="620" t="s">
        <v>310</v>
      </c>
      <c r="E172" s="615"/>
      <c r="F172" s="616"/>
      <c r="G172" s="616"/>
    </row>
    <row r="173" spans="1:7" ht="15">
      <c r="A173" s="138"/>
      <c r="B173" s="159"/>
      <c r="C173" s="175"/>
      <c r="D173" s="620" t="s">
        <v>311</v>
      </c>
      <c r="E173" s="615">
        <f>F173</f>
        <v>76801</v>
      </c>
      <c r="F173" s="616">
        <v>76801</v>
      </c>
      <c r="G173" s="616">
        <v>0</v>
      </c>
    </row>
    <row r="174" spans="1:7" ht="14.25">
      <c r="A174" s="120">
        <v>854</v>
      </c>
      <c r="B174" s="108"/>
      <c r="C174" s="108"/>
      <c r="D174" s="108" t="s">
        <v>117</v>
      </c>
      <c r="E174" s="109">
        <f>E175+E184+E186+E189+E191</f>
        <v>1586763</v>
      </c>
      <c r="F174" s="121">
        <f>F175+F184+F186+F189+F191</f>
        <v>1586763</v>
      </c>
      <c r="G174" s="121">
        <v>0</v>
      </c>
    </row>
    <row r="175" spans="1:7" ht="15">
      <c r="A175" s="156"/>
      <c r="B175" s="153">
        <v>85403</v>
      </c>
      <c r="C175" s="119"/>
      <c r="D175" s="111" t="s">
        <v>291</v>
      </c>
      <c r="E175" s="112">
        <f>SUM(E176:E179)</f>
        <v>52000</v>
      </c>
      <c r="F175" s="112">
        <f>SUM(F176:F179)</f>
        <v>52000</v>
      </c>
      <c r="G175" s="113">
        <v>0</v>
      </c>
    </row>
    <row r="176" spans="1:7" ht="15">
      <c r="A176" s="114"/>
      <c r="B176" s="150"/>
      <c r="C176" s="126" t="s">
        <v>328</v>
      </c>
      <c r="D176" s="618" t="s">
        <v>329</v>
      </c>
      <c r="E176" s="116"/>
      <c r="F176" s="116"/>
      <c r="G176" s="117"/>
    </row>
    <row r="177" spans="1:7" ht="15">
      <c r="A177" s="114"/>
      <c r="B177" s="150"/>
      <c r="C177" s="126"/>
      <c r="D177" s="618" t="s">
        <v>330</v>
      </c>
      <c r="E177" s="116">
        <f>F177</f>
        <v>12000</v>
      </c>
      <c r="F177" s="116">
        <v>12000</v>
      </c>
      <c r="G177" s="117">
        <v>0</v>
      </c>
    </row>
    <row r="178" spans="1:7" ht="15">
      <c r="A178" s="114"/>
      <c r="B178" s="150"/>
      <c r="C178" s="126" t="s">
        <v>106</v>
      </c>
      <c r="D178" s="618" t="s">
        <v>331</v>
      </c>
      <c r="E178" s="116">
        <f>F178</f>
        <v>40000</v>
      </c>
      <c r="F178" s="116">
        <v>40000</v>
      </c>
      <c r="G178" s="117">
        <v>0</v>
      </c>
    </row>
    <row r="179" spans="1:7" ht="15">
      <c r="A179" s="144"/>
      <c r="B179" s="154"/>
      <c r="C179" s="126" t="s">
        <v>3</v>
      </c>
      <c r="D179" s="618" t="s">
        <v>4</v>
      </c>
      <c r="E179" s="116">
        <f>F179</f>
        <v>0</v>
      </c>
      <c r="F179" s="116">
        <v>0</v>
      </c>
      <c r="G179" s="117">
        <v>0</v>
      </c>
    </row>
    <row r="180" ht="15">
      <c r="D180" s="687" t="s">
        <v>489</v>
      </c>
    </row>
    <row r="181" spans="1:7" ht="15">
      <c r="A181" s="133" t="s">
        <v>1</v>
      </c>
      <c r="B181" s="134" t="s">
        <v>2</v>
      </c>
      <c r="C181" s="134" t="s">
        <v>18</v>
      </c>
      <c r="D181" s="135" t="s">
        <v>61</v>
      </c>
      <c r="E181" s="99" t="s">
        <v>62</v>
      </c>
      <c r="F181" s="136" t="s">
        <v>63</v>
      </c>
      <c r="G181" s="610"/>
    </row>
    <row r="182" spans="1:7" ht="15">
      <c r="A182" s="137"/>
      <c r="B182" s="138"/>
      <c r="C182" s="138"/>
      <c r="D182" s="139"/>
      <c r="E182" s="104" t="s">
        <v>428</v>
      </c>
      <c r="F182" s="614" t="s">
        <v>64</v>
      </c>
      <c r="G182" s="610" t="s">
        <v>65</v>
      </c>
    </row>
    <row r="183" spans="1:7" ht="15">
      <c r="A183" s="134">
        <v>1</v>
      </c>
      <c r="B183" s="614">
        <v>2</v>
      </c>
      <c r="C183" s="614">
        <v>3</v>
      </c>
      <c r="D183" s="614">
        <v>4</v>
      </c>
      <c r="E183" s="521">
        <v>5</v>
      </c>
      <c r="F183" s="614">
        <v>6</v>
      </c>
      <c r="G183" s="610">
        <v>7</v>
      </c>
    </row>
    <row r="184" spans="1:7" ht="15">
      <c r="A184" s="156"/>
      <c r="B184" s="153">
        <v>85410</v>
      </c>
      <c r="C184" s="119"/>
      <c r="D184" s="111" t="s">
        <v>119</v>
      </c>
      <c r="E184" s="112">
        <f>E185</f>
        <v>590000</v>
      </c>
      <c r="F184" s="112">
        <f>F185</f>
        <v>590000</v>
      </c>
      <c r="G184" s="113">
        <v>0</v>
      </c>
    </row>
    <row r="185" spans="1:7" ht="15">
      <c r="A185" s="114"/>
      <c r="B185" s="154"/>
      <c r="C185" s="126" t="s">
        <v>3</v>
      </c>
      <c r="D185" s="191" t="s">
        <v>4</v>
      </c>
      <c r="E185" s="116">
        <f>F185</f>
        <v>590000</v>
      </c>
      <c r="F185" s="116">
        <f>150000+440000</f>
        <v>590000</v>
      </c>
      <c r="G185" s="117">
        <v>0</v>
      </c>
    </row>
    <row r="186" spans="1:7" ht="15">
      <c r="A186" s="152"/>
      <c r="B186" s="153">
        <v>85411</v>
      </c>
      <c r="C186" s="119"/>
      <c r="D186" s="111" t="s">
        <v>120</v>
      </c>
      <c r="E186" s="112">
        <f>E187+E188</f>
        <v>350500</v>
      </c>
      <c r="F186" s="112">
        <f>F187+F188</f>
        <v>350500</v>
      </c>
      <c r="G186" s="113">
        <v>0</v>
      </c>
    </row>
    <row r="187" spans="1:10" s="8" customFormat="1" ht="15">
      <c r="A187" s="114"/>
      <c r="B187" s="150"/>
      <c r="C187" s="126" t="s">
        <v>3</v>
      </c>
      <c r="D187" s="191" t="s">
        <v>4</v>
      </c>
      <c r="E187" s="116">
        <f>F187</f>
        <v>350000</v>
      </c>
      <c r="F187" s="116">
        <v>350000</v>
      </c>
      <c r="G187" s="117">
        <v>0</v>
      </c>
      <c r="H187" s="9"/>
      <c r="I187" s="9"/>
      <c r="J187" s="9"/>
    </row>
    <row r="188" spans="1:7" ht="15">
      <c r="A188" s="114"/>
      <c r="B188" s="154"/>
      <c r="C188" s="126" t="s">
        <v>76</v>
      </c>
      <c r="D188" s="191" t="s">
        <v>77</v>
      </c>
      <c r="E188" s="116">
        <f>F188</f>
        <v>500</v>
      </c>
      <c r="F188" s="116">
        <v>500</v>
      </c>
      <c r="G188" s="117">
        <v>0</v>
      </c>
    </row>
    <row r="189" spans="1:7" ht="15">
      <c r="A189" s="114"/>
      <c r="B189" s="153">
        <v>85417</v>
      </c>
      <c r="C189" s="192"/>
      <c r="D189" s="111" t="s">
        <v>332</v>
      </c>
      <c r="E189" s="112">
        <f>E190</f>
        <v>150000</v>
      </c>
      <c r="F189" s="112">
        <f>F190</f>
        <v>150000</v>
      </c>
      <c r="G189" s="113">
        <v>0</v>
      </c>
    </row>
    <row r="190" spans="1:7" ht="15">
      <c r="A190" s="114"/>
      <c r="B190" s="154"/>
      <c r="C190" s="126" t="s">
        <v>3</v>
      </c>
      <c r="D190" s="191" t="s">
        <v>333</v>
      </c>
      <c r="E190" s="116">
        <f>F190</f>
        <v>150000</v>
      </c>
      <c r="F190" s="116">
        <v>150000</v>
      </c>
      <c r="G190" s="117">
        <v>0</v>
      </c>
    </row>
    <row r="191" spans="1:7" ht="15">
      <c r="A191" s="142"/>
      <c r="B191" s="159">
        <v>85495</v>
      </c>
      <c r="C191" s="153"/>
      <c r="D191" s="160" t="s">
        <v>172</v>
      </c>
      <c r="E191" s="161">
        <f>E195+E199</f>
        <v>444263</v>
      </c>
      <c r="F191" s="162">
        <f>F195+F199</f>
        <v>444263</v>
      </c>
      <c r="G191" s="162">
        <v>0</v>
      </c>
    </row>
    <row r="192" spans="1:7" ht="15">
      <c r="A192" s="142"/>
      <c r="B192" s="159"/>
      <c r="C192" s="175">
        <v>2057</v>
      </c>
      <c r="D192" s="620" t="s">
        <v>475</v>
      </c>
      <c r="E192" s="615"/>
      <c r="F192" s="616"/>
      <c r="G192" s="616"/>
    </row>
    <row r="193" spans="1:7" ht="15">
      <c r="A193" s="142"/>
      <c r="B193" s="159"/>
      <c r="C193" s="175"/>
      <c r="D193" s="620" t="s">
        <v>309</v>
      </c>
      <c r="E193" s="615"/>
      <c r="F193" s="616"/>
      <c r="G193" s="616"/>
    </row>
    <row r="194" spans="1:7" ht="15">
      <c r="A194" s="142"/>
      <c r="B194" s="159"/>
      <c r="C194" s="175"/>
      <c r="D194" s="620" t="s">
        <v>310</v>
      </c>
      <c r="E194" s="615"/>
      <c r="F194" s="616"/>
      <c r="G194" s="616"/>
    </row>
    <row r="195" spans="1:7" ht="15">
      <c r="A195" s="142"/>
      <c r="B195" s="159"/>
      <c r="C195" s="175"/>
      <c r="D195" s="620" t="s">
        <v>311</v>
      </c>
      <c r="E195" s="615">
        <f>F195</f>
        <v>428064</v>
      </c>
      <c r="F195" s="616">
        <v>428064</v>
      </c>
      <c r="G195" s="616">
        <v>0</v>
      </c>
    </row>
    <row r="196" spans="1:7" ht="15">
      <c r="A196" s="142"/>
      <c r="B196" s="159"/>
      <c r="C196" s="175">
        <v>2059</v>
      </c>
      <c r="D196" s="620" t="s">
        <v>475</v>
      </c>
      <c r="E196" s="615"/>
      <c r="F196" s="616"/>
      <c r="G196" s="616"/>
    </row>
    <row r="197" spans="1:7" ht="15">
      <c r="A197" s="142"/>
      <c r="B197" s="159"/>
      <c r="C197" s="175"/>
      <c r="D197" s="620" t="s">
        <v>309</v>
      </c>
      <c r="E197" s="615"/>
      <c r="F197" s="616"/>
      <c r="G197" s="616"/>
    </row>
    <row r="198" spans="1:7" ht="15">
      <c r="A198" s="142"/>
      <c r="B198" s="159"/>
      <c r="C198" s="175"/>
      <c r="D198" s="620" t="s">
        <v>310</v>
      </c>
      <c r="E198" s="615"/>
      <c r="F198" s="616"/>
      <c r="G198" s="616"/>
    </row>
    <row r="199" spans="1:7" ht="15">
      <c r="A199" s="138"/>
      <c r="B199" s="159"/>
      <c r="C199" s="175"/>
      <c r="D199" s="620" t="s">
        <v>311</v>
      </c>
      <c r="E199" s="615">
        <f>F199</f>
        <v>16199</v>
      </c>
      <c r="F199" s="616">
        <v>16199</v>
      </c>
      <c r="G199" s="616">
        <v>0</v>
      </c>
    </row>
    <row r="200" spans="1:7" ht="14.25">
      <c r="A200" s="146">
        <v>855</v>
      </c>
      <c r="B200" s="194"/>
      <c r="C200" s="107"/>
      <c r="D200" s="108" t="s">
        <v>298</v>
      </c>
      <c r="E200" s="109">
        <f>E201+E208</f>
        <v>2062632</v>
      </c>
      <c r="F200" s="109">
        <f>F201+F208+F226</f>
        <v>2062632</v>
      </c>
      <c r="G200" s="109">
        <f>G201+G208</f>
        <v>0</v>
      </c>
    </row>
    <row r="201" spans="1:7" ht="14.25">
      <c r="A201" s="168"/>
      <c r="B201" s="153">
        <v>85508</v>
      </c>
      <c r="C201" s="192"/>
      <c r="D201" s="111" t="s">
        <v>299</v>
      </c>
      <c r="E201" s="112">
        <f>E205+E207</f>
        <v>1938709</v>
      </c>
      <c r="F201" s="112">
        <f>F205+F207</f>
        <v>1938709</v>
      </c>
      <c r="G201" s="113">
        <v>0</v>
      </c>
    </row>
    <row r="202" spans="1:7" ht="15">
      <c r="A202" s="168"/>
      <c r="B202" s="172"/>
      <c r="C202" s="195">
        <v>2160</v>
      </c>
      <c r="D202" s="618" t="s">
        <v>66</v>
      </c>
      <c r="E202" s="170"/>
      <c r="F202" s="170"/>
      <c r="G202" s="185"/>
    </row>
    <row r="203" spans="1:7" ht="14.25">
      <c r="A203" s="168"/>
      <c r="B203" s="172"/>
      <c r="C203" s="196"/>
      <c r="D203" s="618" t="s">
        <v>303</v>
      </c>
      <c r="E203" s="170"/>
      <c r="F203" s="170"/>
      <c r="G203" s="185"/>
    </row>
    <row r="204" spans="1:7" ht="14.25">
      <c r="A204" s="168"/>
      <c r="B204" s="172"/>
      <c r="C204" s="196"/>
      <c r="D204" s="618" t="s">
        <v>478</v>
      </c>
      <c r="E204" s="170"/>
      <c r="F204" s="170"/>
      <c r="G204" s="185"/>
    </row>
    <row r="205" spans="1:7" ht="15">
      <c r="A205" s="168"/>
      <c r="B205" s="172"/>
      <c r="C205" s="196"/>
      <c r="D205" s="618" t="s">
        <v>479</v>
      </c>
      <c r="E205" s="186">
        <f>F205</f>
        <v>285000</v>
      </c>
      <c r="F205" s="186">
        <v>285000</v>
      </c>
      <c r="G205" s="187">
        <v>0</v>
      </c>
    </row>
    <row r="206" spans="1:7" ht="15">
      <c r="A206" s="142"/>
      <c r="B206" s="157"/>
      <c r="C206" s="195">
        <v>2900</v>
      </c>
      <c r="D206" s="618" t="s">
        <v>480</v>
      </c>
      <c r="E206" s="170"/>
      <c r="F206" s="170"/>
      <c r="G206" s="185"/>
    </row>
    <row r="207" spans="1:7" ht="15">
      <c r="A207" s="142"/>
      <c r="B207" s="158"/>
      <c r="C207" s="196"/>
      <c r="D207" s="618" t="s">
        <v>406</v>
      </c>
      <c r="E207" s="186">
        <f>F207</f>
        <v>1653709</v>
      </c>
      <c r="F207" s="186">
        <v>1653709</v>
      </c>
      <c r="G207" s="187">
        <v>0</v>
      </c>
    </row>
    <row r="208" spans="1:7" ht="14.25">
      <c r="A208" s="168"/>
      <c r="B208" s="153">
        <v>85510</v>
      </c>
      <c r="C208" s="196"/>
      <c r="D208" s="169" t="s">
        <v>300</v>
      </c>
      <c r="E208" s="170">
        <f>E213+E209</f>
        <v>123923</v>
      </c>
      <c r="F208" s="170">
        <f>F209+F213</f>
        <v>123923</v>
      </c>
      <c r="G208" s="185">
        <v>0</v>
      </c>
    </row>
    <row r="209" spans="1:7" ht="15">
      <c r="A209" s="114"/>
      <c r="B209" s="150"/>
      <c r="C209" s="126" t="s">
        <v>3</v>
      </c>
      <c r="D209" s="618" t="s">
        <v>4</v>
      </c>
      <c r="E209" s="116">
        <f>F209</f>
        <v>43923</v>
      </c>
      <c r="F209" s="117">
        <v>43923</v>
      </c>
      <c r="G209" s="117">
        <v>0</v>
      </c>
    </row>
    <row r="210" spans="1:7" ht="15">
      <c r="A210" s="114"/>
      <c r="B210" s="150"/>
      <c r="C210" s="195">
        <v>2160</v>
      </c>
      <c r="D210" s="618" t="s">
        <v>66</v>
      </c>
      <c r="E210" s="116"/>
      <c r="F210" s="117"/>
      <c r="G210" s="117"/>
    </row>
    <row r="211" spans="1:7" ht="15">
      <c r="A211" s="114"/>
      <c r="B211" s="150"/>
      <c r="C211" s="196"/>
      <c r="D211" s="618" t="s">
        <v>303</v>
      </c>
      <c r="E211" s="116"/>
      <c r="F211" s="117"/>
      <c r="G211" s="117"/>
    </row>
    <row r="212" spans="1:7" ht="15">
      <c r="A212" s="114"/>
      <c r="B212" s="150"/>
      <c r="C212" s="196"/>
      <c r="D212" s="618" t="s">
        <v>478</v>
      </c>
      <c r="E212" s="116"/>
      <c r="F212" s="117"/>
      <c r="G212" s="117"/>
    </row>
    <row r="213" spans="1:7" ht="15">
      <c r="A213" s="144"/>
      <c r="B213" s="154"/>
      <c r="C213" s="196"/>
      <c r="D213" s="618" t="s">
        <v>479</v>
      </c>
      <c r="E213" s="116">
        <f>F213</f>
        <v>80000</v>
      </c>
      <c r="F213" s="117">
        <v>80000</v>
      </c>
      <c r="G213" s="117"/>
    </row>
    <row r="214" spans="1:7" ht="15">
      <c r="A214" s="155"/>
      <c r="B214" s="155"/>
      <c r="C214" s="694"/>
      <c r="D214" s="624"/>
      <c r="E214" s="131"/>
      <c r="F214" s="132"/>
      <c r="G214" s="132"/>
    </row>
    <row r="215" spans="1:7" ht="15">
      <c r="A215" s="155"/>
      <c r="B215" s="155"/>
      <c r="C215" s="694"/>
      <c r="D215" s="624"/>
      <c r="E215" s="131"/>
      <c r="F215" s="132"/>
      <c r="G215" s="132"/>
    </row>
    <row r="216" spans="1:7" ht="15">
      <c r="A216" s="155"/>
      <c r="B216" s="155"/>
      <c r="C216" s="694"/>
      <c r="D216" s="687" t="s">
        <v>490</v>
      </c>
      <c r="E216" s="131"/>
      <c r="F216" s="132"/>
      <c r="G216" s="132"/>
    </row>
    <row r="217" spans="1:7" ht="15">
      <c r="A217" s="133" t="s">
        <v>1</v>
      </c>
      <c r="B217" s="134" t="s">
        <v>2</v>
      </c>
      <c r="C217" s="134" t="s">
        <v>18</v>
      </c>
      <c r="D217" s="135" t="s">
        <v>61</v>
      </c>
      <c r="E217" s="99" t="s">
        <v>62</v>
      </c>
      <c r="F217" s="136" t="s">
        <v>63</v>
      </c>
      <c r="G217" s="610"/>
    </row>
    <row r="218" spans="1:7" ht="15">
      <c r="A218" s="137"/>
      <c r="B218" s="138"/>
      <c r="C218" s="138"/>
      <c r="D218" s="139"/>
      <c r="E218" s="104" t="s">
        <v>428</v>
      </c>
      <c r="F218" s="614" t="s">
        <v>64</v>
      </c>
      <c r="G218" s="610" t="s">
        <v>65</v>
      </c>
    </row>
    <row r="219" spans="1:7" ht="15">
      <c r="A219" s="614">
        <v>1</v>
      </c>
      <c r="B219" s="614">
        <v>2</v>
      </c>
      <c r="C219" s="614">
        <v>3</v>
      </c>
      <c r="D219" s="614">
        <v>4</v>
      </c>
      <c r="E219" s="521">
        <v>5</v>
      </c>
      <c r="F219" s="614">
        <v>6</v>
      </c>
      <c r="G219" s="610">
        <v>7</v>
      </c>
    </row>
    <row r="220" spans="1:7" ht="14.25">
      <c r="A220" s="146">
        <v>900</v>
      </c>
      <c r="B220" s="146"/>
      <c r="C220" s="107"/>
      <c r="D220" s="146" t="s">
        <v>228</v>
      </c>
      <c r="E220" s="147">
        <f>E222</f>
        <v>131500</v>
      </c>
      <c r="F220" s="147">
        <f>F222</f>
        <v>131500</v>
      </c>
      <c r="G220" s="148">
        <f>G222</f>
        <v>0</v>
      </c>
    </row>
    <row r="221" spans="1:7" ht="15">
      <c r="A221" s="199"/>
      <c r="B221" s="123">
        <v>90019</v>
      </c>
      <c r="C221" s="192"/>
      <c r="D221" s="111" t="s">
        <v>229</v>
      </c>
      <c r="E221" s="112"/>
      <c r="F221" s="112"/>
      <c r="G221" s="113"/>
    </row>
    <row r="222" spans="1:7" ht="15">
      <c r="A222" s="125"/>
      <c r="B222" s="168"/>
      <c r="C222" s="192"/>
      <c r="D222" s="111" t="s">
        <v>230</v>
      </c>
      <c r="E222" s="112">
        <f>E224</f>
        <v>131500</v>
      </c>
      <c r="F222" s="112">
        <f>F224</f>
        <v>131500</v>
      </c>
      <c r="G222" s="113">
        <v>0</v>
      </c>
    </row>
    <row r="223" spans="1:7" ht="15">
      <c r="A223" s="125"/>
      <c r="B223" s="114"/>
      <c r="C223" s="195" t="s">
        <v>231</v>
      </c>
      <c r="D223" s="622" t="s">
        <v>292</v>
      </c>
      <c r="E223" s="186"/>
      <c r="F223" s="186"/>
      <c r="G223" s="187">
        <v>0</v>
      </c>
    </row>
    <row r="224" spans="1:7" ht="15">
      <c r="A224" s="125"/>
      <c r="B224" s="114"/>
      <c r="C224" s="695"/>
      <c r="D224" s="696" t="s">
        <v>282</v>
      </c>
      <c r="E224" s="186">
        <v>131500</v>
      </c>
      <c r="F224" s="186">
        <v>131500</v>
      </c>
      <c r="G224" s="187"/>
    </row>
    <row r="225" spans="1:7" ht="14.25">
      <c r="A225" s="120">
        <v>926</v>
      </c>
      <c r="B225" s="120"/>
      <c r="C225" s="107"/>
      <c r="D225" s="108" t="s">
        <v>228</v>
      </c>
      <c r="E225" s="147">
        <f>E226</f>
        <v>360141</v>
      </c>
      <c r="F225" s="147">
        <f>F227</f>
        <v>0</v>
      </c>
      <c r="G225" s="148">
        <f>G226</f>
        <v>360141</v>
      </c>
    </row>
    <row r="226" spans="1:7" ht="15">
      <c r="A226" s="133"/>
      <c r="B226" s="736">
        <v>92695</v>
      </c>
      <c r="C226" s="153"/>
      <c r="D226" s="160" t="s">
        <v>172</v>
      </c>
      <c r="E226" s="161">
        <f>E229+E230</f>
        <v>360141</v>
      </c>
      <c r="F226" s="161">
        <f>F229</f>
        <v>0</v>
      </c>
      <c r="G226" s="161">
        <f>G229+G230</f>
        <v>360141</v>
      </c>
    </row>
    <row r="227" spans="1:10" s="69" customFormat="1" ht="15">
      <c r="A227" s="125"/>
      <c r="B227" s="114"/>
      <c r="C227" s="126">
        <v>6300</v>
      </c>
      <c r="D227" s="618" t="s">
        <v>293</v>
      </c>
      <c r="E227" s="116"/>
      <c r="F227" s="117"/>
      <c r="G227" s="117"/>
      <c r="H227" s="5"/>
      <c r="I227" s="5"/>
      <c r="J227" s="5"/>
    </row>
    <row r="228" spans="1:10" s="69" customFormat="1" ht="15">
      <c r="A228" s="125"/>
      <c r="B228" s="114"/>
      <c r="C228" s="126"/>
      <c r="D228" s="618" t="s">
        <v>416</v>
      </c>
      <c r="E228" s="116"/>
      <c r="F228" s="117"/>
      <c r="G228" s="117"/>
      <c r="H228" s="5"/>
      <c r="I228" s="5"/>
      <c r="J228" s="5"/>
    </row>
    <row r="229" spans="1:10" s="69" customFormat="1" ht="15">
      <c r="A229" s="125"/>
      <c r="B229" s="114"/>
      <c r="C229" s="126"/>
      <c r="D229" s="622" t="s">
        <v>407</v>
      </c>
      <c r="E229" s="116">
        <v>20000</v>
      </c>
      <c r="F229" s="117">
        <v>0</v>
      </c>
      <c r="G229" s="117">
        <v>20000</v>
      </c>
      <c r="H229" s="5"/>
      <c r="I229" s="5"/>
      <c r="J229" s="5"/>
    </row>
    <row r="230" spans="1:10" s="8" customFormat="1" ht="15">
      <c r="A230" s="125"/>
      <c r="B230" s="168"/>
      <c r="C230" s="192"/>
      <c r="D230" s="111" t="s">
        <v>460</v>
      </c>
      <c r="E230" s="112">
        <f>E232</f>
        <v>340141</v>
      </c>
      <c r="F230" s="113">
        <f>F232</f>
        <v>0</v>
      </c>
      <c r="G230" s="113">
        <f>G232</f>
        <v>340141</v>
      </c>
      <c r="H230" s="9"/>
      <c r="I230" s="9"/>
      <c r="J230" s="9"/>
    </row>
    <row r="231" spans="1:10" s="8" customFormat="1" ht="15">
      <c r="A231" s="125"/>
      <c r="B231" s="114"/>
      <c r="C231" s="126">
        <v>6430</v>
      </c>
      <c r="D231" s="191" t="s">
        <v>458</v>
      </c>
      <c r="E231" s="116"/>
      <c r="F231" s="117"/>
      <c r="G231" s="117"/>
      <c r="H231" s="9"/>
      <c r="I231" s="9"/>
      <c r="J231" s="9"/>
    </row>
    <row r="232" spans="1:10" s="8" customFormat="1" ht="15">
      <c r="A232" s="143"/>
      <c r="B232" s="144"/>
      <c r="C232" s="126"/>
      <c r="D232" s="191" t="s">
        <v>459</v>
      </c>
      <c r="E232" s="116">
        <f>F232+G232</f>
        <v>340141</v>
      </c>
      <c r="F232" s="117">
        <v>0</v>
      </c>
      <c r="G232" s="117">
        <v>340141</v>
      </c>
      <c r="H232" s="9"/>
      <c r="I232" s="9"/>
      <c r="J232" s="9"/>
    </row>
    <row r="233" spans="1:10" s="8" customFormat="1" ht="14.25">
      <c r="A233" s="146"/>
      <c r="B233" s="146"/>
      <c r="C233" s="108"/>
      <c r="D233" s="108" t="s">
        <v>121</v>
      </c>
      <c r="E233" s="109">
        <f>E225+E220+E200+E174+E158+E153+E148+E131+E124+E114+E103+E99+E76+E52+E40+E11+E7</f>
        <v>93475550</v>
      </c>
      <c r="F233" s="109">
        <f>F225+F220+F200+F174+F158+F153+F148+F131+F124+F114+F103+F99+F76+F52+F40+F11+F7</f>
        <v>77921556</v>
      </c>
      <c r="G233" s="109">
        <f>G225+G220+G200+G174+G158+G153+G148+G131+G124+G114+G103+G99+G76+G52+G40+G11+G7</f>
        <v>15553994</v>
      </c>
      <c r="H233" s="9"/>
      <c r="I233" s="9"/>
      <c r="J233" s="9"/>
    </row>
    <row r="244" spans="1:7" ht="15">
      <c r="A244" s="20"/>
      <c r="B244" s="20"/>
      <c r="C244" s="20"/>
      <c r="D244" s="20"/>
      <c r="E244" s="27"/>
      <c r="F244" s="27"/>
      <c r="G244" s="27"/>
    </row>
    <row r="245" spans="1:10" s="8" customFormat="1" ht="15">
      <c r="A245" s="20"/>
      <c r="B245" s="20"/>
      <c r="C245" s="20"/>
      <c r="D245" s="20"/>
      <c r="E245" s="27"/>
      <c r="F245" s="27"/>
      <c r="G245" s="27"/>
      <c r="H245" s="9"/>
      <c r="I245" s="9"/>
      <c r="J245" s="9"/>
    </row>
    <row r="246" spans="1:7" ht="15">
      <c r="A246" s="20"/>
      <c r="B246" s="20"/>
      <c r="C246" s="20"/>
      <c r="D246" s="20"/>
      <c r="E246" s="27"/>
      <c r="F246" s="27"/>
      <c r="G246" s="27"/>
    </row>
    <row r="252" ht="15">
      <c r="D252" s="687" t="s">
        <v>491</v>
      </c>
    </row>
  </sheetData>
  <sheetProtection/>
  <printOptions/>
  <pageMargins left="0.7086614173228347" right="0.7086614173228347" top="0.984251968503937" bottom="0.7086614173228347" header="0.2755905511811024" footer="0.2362204724409449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72"/>
  <sheetViews>
    <sheetView zoomScale="130" zoomScaleNormal="130" zoomScalePageLayoutView="0" workbookViewId="0" topLeftCell="A1">
      <selection activeCell="P3" sqref="P3"/>
    </sheetView>
  </sheetViews>
  <sheetFormatPr defaultColWidth="9.00390625" defaultRowHeight="12.75"/>
  <cols>
    <col min="1" max="1" width="3.625" style="32" customWidth="1"/>
    <col min="2" max="2" width="5.875" style="32" customWidth="1"/>
    <col min="3" max="3" width="32.75390625" style="32" customWidth="1"/>
    <col min="4" max="4" width="9.25390625" style="2" customWidth="1"/>
    <col min="5" max="5" width="8.75390625" style="2" customWidth="1"/>
    <col min="6" max="6" width="8.625" style="2" customWidth="1"/>
    <col min="7" max="7" width="8.125" style="2" customWidth="1"/>
    <col min="8" max="8" width="7.125" style="2" customWidth="1"/>
    <col min="9" max="9" width="8.125" style="2" customWidth="1"/>
    <col min="10" max="10" width="8.125" style="22" customWidth="1"/>
    <col min="11" max="11" width="7.25390625" style="5" customWidth="1"/>
    <col min="12" max="12" width="5.875" style="5" customWidth="1"/>
    <col min="13" max="13" width="9.125" style="5" customWidth="1"/>
    <col min="14" max="14" width="8.375" style="5" customWidth="1"/>
    <col min="15" max="15" width="9.125" style="5" customWidth="1"/>
    <col min="16" max="16" width="8.125" style="5" customWidth="1"/>
    <col min="17" max="19" width="9.125" style="5" customWidth="1"/>
  </cols>
  <sheetData>
    <row r="1" spans="12:16" ht="12.75" customHeight="1">
      <c r="L1" s="93"/>
      <c r="P1" s="443" t="s">
        <v>263</v>
      </c>
    </row>
    <row r="2" spans="10:16" ht="12.75" customHeight="1">
      <c r="J2" s="2"/>
      <c r="L2" s="93"/>
      <c r="P2" s="443" t="s">
        <v>261</v>
      </c>
    </row>
    <row r="3" spans="4:16" ht="12.75" customHeight="1">
      <c r="D3" s="201" t="s">
        <v>220</v>
      </c>
      <c r="J3" s="2"/>
      <c r="L3" s="93"/>
      <c r="P3" s="93" t="s">
        <v>507</v>
      </c>
    </row>
    <row r="4" spans="4:10" ht="12.75" customHeight="1">
      <c r="D4" s="95" t="s">
        <v>428</v>
      </c>
      <c r="J4" s="2"/>
    </row>
    <row r="5" spans="2:16" ht="12.75" customHeight="1">
      <c r="B5" s="202"/>
      <c r="F5" s="203"/>
      <c r="I5" s="21"/>
      <c r="L5" s="204"/>
      <c r="P5" s="5" t="s">
        <v>262</v>
      </c>
    </row>
    <row r="6" spans="1:17" ht="12.75" customHeight="1">
      <c r="A6" s="34"/>
      <c r="B6" s="205"/>
      <c r="C6" s="205"/>
      <c r="D6" s="206"/>
      <c r="E6" s="207"/>
      <c r="F6" s="208"/>
      <c r="G6" s="209" t="s">
        <v>63</v>
      </c>
      <c r="H6" s="210"/>
      <c r="I6" s="210"/>
      <c r="J6" s="211"/>
      <c r="K6" s="211"/>
      <c r="L6" s="212"/>
      <c r="M6" s="213"/>
      <c r="N6" s="214"/>
      <c r="O6" s="214"/>
      <c r="P6" s="215"/>
      <c r="Q6" s="216"/>
    </row>
    <row r="7" spans="1:17" ht="12.75" customHeight="1">
      <c r="A7" s="31"/>
      <c r="B7" s="217"/>
      <c r="C7" s="217"/>
      <c r="D7" s="218"/>
      <c r="E7" s="219"/>
      <c r="F7" s="220"/>
      <c r="G7" s="221" t="s">
        <v>122</v>
      </c>
      <c r="H7" s="221"/>
      <c r="I7" s="221"/>
      <c r="J7" s="222"/>
      <c r="K7" s="222"/>
      <c r="L7" s="215"/>
      <c r="M7" s="217"/>
      <c r="N7" s="213" t="s">
        <v>122</v>
      </c>
      <c r="O7" s="214"/>
      <c r="P7" s="215"/>
      <c r="Q7" s="33"/>
    </row>
    <row r="8" spans="1:17" ht="12.75" customHeight="1">
      <c r="A8" s="35" t="s">
        <v>1</v>
      </c>
      <c r="B8" s="223" t="s">
        <v>2</v>
      </c>
      <c r="C8" s="223" t="s">
        <v>123</v>
      </c>
      <c r="D8" s="218"/>
      <c r="E8" s="218"/>
      <c r="F8" s="764" t="s">
        <v>187</v>
      </c>
      <c r="G8" s="765"/>
      <c r="H8" s="224" t="s">
        <v>125</v>
      </c>
      <c r="I8" s="218" t="s">
        <v>126</v>
      </c>
      <c r="J8" s="224" t="s">
        <v>127</v>
      </c>
      <c r="K8" s="218" t="s">
        <v>128</v>
      </c>
      <c r="L8" s="35" t="s">
        <v>5</v>
      </c>
      <c r="M8" s="35" t="s">
        <v>128</v>
      </c>
      <c r="N8" s="225"/>
      <c r="O8" s="761" t="s">
        <v>122</v>
      </c>
      <c r="P8" s="226"/>
      <c r="Q8" s="30"/>
    </row>
    <row r="9" spans="1:17" ht="12.75" customHeight="1">
      <c r="A9" s="35"/>
      <c r="B9" s="223"/>
      <c r="C9" s="223"/>
      <c r="D9" s="218" t="s">
        <v>62</v>
      </c>
      <c r="E9" s="218" t="s">
        <v>5</v>
      </c>
      <c r="F9" s="218" t="s">
        <v>124</v>
      </c>
      <c r="G9" s="218" t="s">
        <v>5</v>
      </c>
      <c r="H9" s="224" t="s">
        <v>131</v>
      </c>
      <c r="I9" s="218" t="s">
        <v>132</v>
      </c>
      <c r="J9" s="224" t="s">
        <v>133</v>
      </c>
      <c r="K9" s="218" t="s">
        <v>237</v>
      </c>
      <c r="L9" s="35" t="s">
        <v>194</v>
      </c>
      <c r="M9" s="35" t="s">
        <v>134</v>
      </c>
      <c r="N9" s="227" t="s">
        <v>242</v>
      </c>
      <c r="O9" s="35" t="s">
        <v>246</v>
      </c>
      <c r="P9" s="35" t="s">
        <v>250</v>
      </c>
      <c r="Q9" s="30"/>
    </row>
    <row r="10" spans="1:17" ht="12.75" customHeight="1">
      <c r="A10" s="35"/>
      <c r="B10" s="223"/>
      <c r="C10" s="223"/>
      <c r="D10" s="218" t="s">
        <v>429</v>
      </c>
      <c r="E10" s="218" t="s">
        <v>135</v>
      </c>
      <c r="F10" s="218" t="s">
        <v>129</v>
      </c>
      <c r="G10" s="218" t="s">
        <v>130</v>
      </c>
      <c r="H10" s="224" t="s">
        <v>135</v>
      </c>
      <c r="I10" s="218" t="s">
        <v>138</v>
      </c>
      <c r="J10" s="224" t="s">
        <v>417</v>
      </c>
      <c r="K10" s="218" t="s">
        <v>238</v>
      </c>
      <c r="L10" s="35" t="s">
        <v>240</v>
      </c>
      <c r="M10" s="35"/>
      <c r="N10" s="225" t="s">
        <v>243</v>
      </c>
      <c r="O10" s="35" t="s">
        <v>247</v>
      </c>
      <c r="P10" s="35" t="s">
        <v>251</v>
      </c>
      <c r="Q10" s="30"/>
    </row>
    <row r="11" spans="1:17" ht="12.75" customHeight="1">
      <c r="A11" s="35"/>
      <c r="B11" s="223"/>
      <c r="C11" s="223"/>
      <c r="D11" s="218" t="s">
        <v>254</v>
      </c>
      <c r="E11" s="218"/>
      <c r="F11" s="218" t="s">
        <v>136</v>
      </c>
      <c r="G11" s="218" t="s">
        <v>137</v>
      </c>
      <c r="H11" s="224"/>
      <c r="I11" s="218" t="s">
        <v>142</v>
      </c>
      <c r="J11" s="224" t="s">
        <v>143</v>
      </c>
      <c r="K11" s="218" t="s">
        <v>239</v>
      </c>
      <c r="L11" s="35" t="s">
        <v>241</v>
      </c>
      <c r="M11" s="35"/>
      <c r="N11" s="225" t="s">
        <v>244</v>
      </c>
      <c r="O11" s="35" t="s">
        <v>143</v>
      </c>
      <c r="P11" s="35" t="s">
        <v>252</v>
      </c>
      <c r="Q11" s="30"/>
    </row>
    <row r="12" spans="1:17" ht="12.75" customHeight="1">
      <c r="A12" s="35"/>
      <c r="B12" s="223"/>
      <c r="C12" s="223"/>
      <c r="D12" s="218"/>
      <c r="E12" s="218"/>
      <c r="F12" s="218" t="s">
        <v>140</v>
      </c>
      <c r="G12" s="218" t="s">
        <v>141</v>
      </c>
      <c r="H12" s="224"/>
      <c r="I12" s="218"/>
      <c r="J12" s="224" t="s">
        <v>144</v>
      </c>
      <c r="K12" s="218"/>
      <c r="L12" s="35"/>
      <c r="M12" s="35"/>
      <c r="N12" s="225" t="s">
        <v>245</v>
      </c>
      <c r="O12" s="35" t="s">
        <v>248</v>
      </c>
      <c r="P12" s="35" t="s">
        <v>253</v>
      </c>
      <c r="Q12" s="30"/>
    </row>
    <row r="13" spans="1:17" ht="12.75" customHeight="1">
      <c r="A13" s="35"/>
      <c r="B13" s="223"/>
      <c r="C13" s="223"/>
      <c r="D13" s="218"/>
      <c r="E13" s="218"/>
      <c r="F13" s="218"/>
      <c r="G13" s="218"/>
      <c r="H13" s="224"/>
      <c r="I13" s="218"/>
      <c r="J13" s="224" t="s">
        <v>410</v>
      </c>
      <c r="K13" s="218"/>
      <c r="L13" s="35"/>
      <c r="M13" s="35"/>
      <c r="N13" s="225"/>
      <c r="O13" s="218" t="s">
        <v>410</v>
      </c>
      <c r="P13" s="35"/>
      <c r="Q13" s="30"/>
    </row>
    <row r="14" spans="1:17" ht="12.75" customHeight="1">
      <c r="A14" s="36"/>
      <c r="B14" s="228"/>
      <c r="C14" s="228"/>
      <c r="D14" s="229"/>
      <c r="E14" s="229"/>
      <c r="F14" s="229"/>
      <c r="G14" s="229"/>
      <c r="H14" s="224"/>
      <c r="I14" s="229"/>
      <c r="J14" s="224" t="s">
        <v>145</v>
      </c>
      <c r="K14" s="229"/>
      <c r="L14" s="36"/>
      <c r="M14" s="36"/>
      <c r="N14" s="230"/>
      <c r="O14" s="229" t="s">
        <v>145</v>
      </c>
      <c r="P14" s="36"/>
      <c r="Q14" s="30"/>
    </row>
    <row r="15" spans="1:19" s="29" customFormat="1" ht="11.25">
      <c r="A15" s="36">
        <v>1</v>
      </c>
      <c r="B15" s="36">
        <v>2</v>
      </c>
      <c r="C15" s="105">
        <v>3</v>
      </c>
      <c r="D15" s="106">
        <v>4</v>
      </c>
      <c r="E15" s="106">
        <v>5</v>
      </c>
      <c r="F15" s="106">
        <v>6</v>
      </c>
      <c r="G15" s="106">
        <v>7</v>
      </c>
      <c r="H15" s="106">
        <v>8</v>
      </c>
      <c r="I15" s="106">
        <v>9</v>
      </c>
      <c r="J15" s="106">
        <v>10</v>
      </c>
      <c r="K15" s="106">
        <v>11</v>
      </c>
      <c r="L15" s="105">
        <v>12</v>
      </c>
      <c r="M15" s="105">
        <v>13</v>
      </c>
      <c r="N15" s="105">
        <v>14</v>
      </c>
      <c r="O15" s="105">
        <v>15</v>
      </c>
      <c r="P15" s="105">
        <v>16</v>
      </c>
      <c r="Q15" s="32"/>
      <c r="R15" s="32"/>
      <c r="S15" s="32"/>
    </row>
    <row r="16" spans="1:16" ht="12.75">
      <c r="A16" s="66" t="s">
        <v>68</v>
      </c>
      <c r="B16" s="244"/>
      <c r="C16" s="244" t="s">
        <v>69</v>
      </c>
      <c r="D16" s="245">
        <f>D17+D18</f>
        <v>121420</v>
      </c>
      <c r="E16" s="245">
        <f>E17+E18</f>
        <v>121420</v>
      </c>
      <c r="F16" s="245">
        <v>0</v>
      </c>
      <c r="G16" s="246">
        <f>G17+G18</f>
        <v>6100</v>
      </c>
      <c r="H16" s="245">
        <v>0</v>
      </c>
      <c r="I16" s="247">
        <f>I17</f>
        <v>115320</v>
      </c>
      <c r="J16" s="248">
        <v>0</v>
      </c>
      <c r="K16" s="248">
        <v>0</v>
      </c>
      <c r="L16" s="234">
        <v>0</v>
      </c>
      <c r="M16" s="234">
        <v>0</v>
      </c>
      <c r="N16" s="234">
        <v>0</v>
      </c>
      <c r="O16" s="234">
        <v>0</v>
      </c>
      <c r="P16" s="234">
        <v>0</v>
      </c>
    </row>
    <row r="17" spans="1:16" ht="12.75">
      <c r="A17" s="37"/>
      <c r="B17" s="249" t="s">
        <v>70</v>
      </c>
      <c r="C17" s="250" t="s">
        <v>71</v>
      </c>
      <c r="D17" s="251">
        <f>E17</f>
        <v>115320</v>
      </c>
      <c r="E17" s="251">
        <f>SUM(F17:L17)</f>
        <v>115320</v>
      </c>
      <c r="F17" s="251">
        <v>0</v>
      </c>
      <c r="G17" s="251">
        <v>0</v>
      </c>
      <c r="H17" s="251">
        <v>0</v>
      </c>
      <c r="I17" s="251">
        <v>115320</v>
      </c>
      <c r="J17" s="242">
        <v>0</v>
      </c>
      <c r="K17" s="242">
        <v>0</v>
      </c>
      <c r="L17" s="252">
        <v>0</v>
      </c>
      <c r="M17" s="252">
        <v>0</v>
      </c>
      <c r="N17" s="253">
        <v>0</v>
      </c>
      <c r="O17" s="253">
        <v>0</v>
      </c>
      <c r="P17" s="253">
        <v>0</v>
      </c>
    </row>
    <row r="18" spans="1:16" ht="12.75">
      <c r="A18" s="38"/>
      <c r="B18" s="249" t="s">
        <v>146</v>
      </c>
      <c r="C18" s="250" t="s">
        <v>147</v>
      </c>
      <c r="D18" s="251">
        <f>E18</f>
        <v>6100</v>
      </c>
      <c r="E18" s="251">
        <f>SUM(F18:L18)</f>
        <v>6100</v>
      </c>
      <c r="F18" s="251">
        <v>0</v>
      </c>
      <c r="G18" s="251">
        <v>6100</v>
      </c>
      <c r="H18" s="251">
        <v>0</v>
      </c>
      <c r="I18" s="251">
        <v>0</v>
      </c>
      <c r="J18" s="242">
        <v>0</v>
      </c>
      <c r="K18" s="242">
        <v>0</v>
      </c>
      <c r="L18" s="252">
        <v>0</v>
      </c>
      <c r="M18" s="252">
        <v>0</v>
      </c>
      <c r="N18" s="253">
        <v>0</v>
      </c>
      <c r="O18" s="253">
        <v>0</v>
      </c>
      <c r="P18" s="253">
        <v>0</v>
      </c>
    </row>
    <row r="19" spans="1:16" ht="12.75">
      <c r="A19" s="67">
        <v>600</v>
      </c>
      <c r="B19" s="231"/>
      <c r="C19" s="68" t="s">
        <v>72</v>
      </c>
      <c r="D19" s="254">
        <f>E19+M19</f>
        <v>20814979</v>
      </c>
      <c r="E19" s="254">
        <f>E20+E22</f>
        <v>3655434</v>
      </c>
      <c r="F19" s="254">
        <f>F20+F22</f>
        <v>1747354</v>
      </c>
      <c r="G19" s="254">
        <f>G20+G22</f>
        <v>1872850</v>
      </c>
      <c r="H19" s="254">
        <f aca="true" t="shared" si="0" ref="G19:I20">H20</f>
        <v>0</v>
      </c>
      <c r="I19" s="254">
        <f t="shared" si="0"/>
        <v>35230</v>
      </c>
      <c r="J19" s="234">
        <v>0</v>
      </c>
      <c r="K19" s="234">
        <v>0</v>
      </c>
      <c r="L19" s="234">
        <v>0</v>
      </c>
      <c r="M19" s="255">
        <f aca="true" t="shared" si="1" ref="M19:O20">M20</f>
        <v>17159545</v>
      </c>
      <c r="N19" s="234">
        <f t="shared" si="1"/>
        <v>17159545</v>
      </c>
      <c r="O19" s="234">
        <f t="shared" si="1"/>
        <v>0</v>
      </c>
      <c r="P19" s="234">
        <v>0</v>
      </c>
    </row>
    <row r="20" spans="1:16" ht="12.75">
      <c r="A20" s="39"/>
      <c r="B20" s="256">
        <v>60014</v>
      </c>
      <c r="C20" s="257" t="s">
        <v>73</v>
      </c>
      <c r="D20" s="251">
        <f>E20+M20</f>
        <v>20714979</v>
      </c>
      <c r="E20" s="251">
        <f>SUM(F20:L20)</f>
        <v>3555434</v>
      </c>
      <c r="F20" s="251">
        <f>F21</f>
        <v>1747354</v>
      </c>
      <c r="G20" s="251">
        <f t="shared" si="0"/>
        <v>1772850</v>
      </c>
      <c r="H20" s="251">
        <f t="shared" si="0"/>
        <v>0</v>
      </c>
      <c r="I20" s="251">
        <f t="shared" si="0"/>
        <v>35230</v>
      </c>
      <c r="J20" s="242">
        <v>0</v>
      </c>
      <c r="K20" s="242">
        <v>0</v>
      </c>
      <c r="L20" s="252">
        <v>0</v>
      </c>
      <c r="M20" s="258">
        <f t="shared" si="1"/>
        <v>17159545</v>
      </c>
      <c r="N20" s="253">
        <f t="shared" si="1"/>
        <v>17159545</v>
      </c>
      <c r="O20" s="253">
        <f t="shared" si="1"/>
        <v>0</v>
      </c>
      <c r="P20" s="259">
        <v>0</v>
      </c>
    </row>
    <row r="21" spans="1:16" ht="12.75">
      <c r="A21" s="40"/>
      <c r="B21" s="260"/>
      <c r="C21" s="261" t="s">
        <v>148</v>
      </c>
      <c r="D21" s="262">
        <f>E21+M21</f>
        <v>20714979</v>
      </c>
      <c r="E21" s="262">
        <f>F21+G21+I21</f>
        <v>3555434</v>
      </c>
      <c r="F21" s="262">
        <v>1747354</v>
      </c>
      <c r="G21" s="262">
        <v>1772850</v>
      </c>
      <c r="H21" s="262">
        <v>0</v>
      </c>
      <c r="I21" s="262">
        <v>35230</v>
      </c>
      <c r="J21" s="263">
        <v>0</v>
      </c>
      <c r="K21" s="263">
        <v>0</v>
      </c>
      <c r="L21" s="264">
        <v>0</v>
      </c>
      <c r="M21" s="265">
        <f>N21</f>
        <v>17159545</v>
      </c>
      <c r="N21" s="259">
        <v>17159545</v>
      </c>
      <c r="O21" s="259">
        <v>0</v>
      </c>
      <c r="P21" s="259">
        <v>0</v>
      </c>
    </row>
    <row r="22" spans="1:16" ht="12.75">
      <c r="A22" s="38"/>
      <c r="B22" s="260">
        <v>60095</v>
      </c>
      <c r="C22" s="257" t="s">
        <v>151</v>
      </c>
      <c r="D22" s="251">
        <f>E22+M22</f>
        <v>100000</v>
      </c>
      <c r="E22" s="251">
        <f>F22+G22+H22+I22</f>
        <v>100000</v>
      </c>
      <c r="F22" s="251">
        <v>0</v>
      </c>
      <c r="G22" s="251">
        <v>100000</v>
      </c>
      <c r="H22" s="251">
        <v>0</v>
      </c>
      <c r="I22" s="251">
        <v>0</v>
      </c>
      <c r="J22" s="242">
        <v>0</v>
      </c>
      <c r="K22" s="242">
        <v>0</v>
      </c>
      <c r="L22" s="252">
        <v>0</v>
      </c>
      <c r="M22" s="258">
        <v>0</v>
      </c>
      <c r="N22" s="253">
        <v>0</v>
      </c>
      <c r="O22" s="253">
        <v>0</v>
      </c>
      <c r="P22" s="253">
        <v>0</v>
      </c>
    </row>
    <row r="23" spans="1:16" ht="12.75">
      <c r="A23" s="68">
        <v>700</v>
      </c>
      <c r="B23" s="68"/>
      <c r="C23" s="68" t="s">
        <v>78</v>
      </c>
      <c r="D23" s="254">
        <f>D24+D25+D26</f>
        <v>554117</v>
      </c>
      <c r="E23" s="254">
        <f>E24+E25+E26</f>
        <v>554117</v>
      </c>
      <c r="F23" s="254">
        <f>F24+F25</f>
        <v>143017</v>
      </c>
      <c r="G23" s="254">
        <f>G24+G25+G26</f>
        <v>411100</v>
      </c>
      <c r="H23" s="254">
        <v>0</v>
      </c>
      <c r="I23" s="254">
        <v>0</v>
      </c>
      <c r="J23" s="234">
        <v>0</v>
      </c>
      <c r="K23" s="234">
        <v>0</v>
      </c>
      <c r="L23" s="234">
        <v>0</v>
      </c>
      <c r="M23" s="234">
        <f>M26</f>
        <v>0</v>
      </c>
      <c r="N23" s="234">
        <f>N26</f>
        <v>0</v>
      </c>
      <c r="O23" s="234">
        <v>0</v>
      </c>
      <c r="P23" s="234">
        <v>0</v>
      </c>
    </row>
    <row r="24" spans="1:16" ht="12.75">
      <c r="A24" s="37"/>
      <c r="B24" s="256">
        <v>70005</v>
      </c>
      <c r="C24" s="678" t="s">
        <v>399</v>
      </c>
      <c r="D24" s="251">
        <f>E24</f>
        <v>158117</v>
      </c>
      <c r="E24" s="251">
        <f>F24+G24</f>
        <v>158117</v>
      </c>
      <c r="F24" s="251">
        <v>140117</v>
      </c>
      <c r="G24" s="251">
        <v>18000</v>
      </c>
      <c r="H24" s="251">
        <v>0</v>
      </c>
      <c r="I24" s="251">
        <v>0</v>
      </c>
      <c r="J24" s="242">
        <v>0</v>
      </c>
      <c r="K24" s="242">
        <v>0</v>
      </c>
      <c r="L24" s="252">
        <v>0</v>
      </c>
      <c r="M24" s="252">
        <v>0</v>
      </c>
      <c r="N24" s="253">
        <v>0</v>
      </c>
      <c r="O24" s="253">
        <v>0</v>
      </c>
      <c r="P24" s="253">
        <v>0</v>
      </c>
    </row>
    <row r="25" spans="1:16" ht="12.75">
      <c r="A25" s="40"/>
      <c r="B25" s="260"/>
      <c r="C25" s="625" t="s">
        <v>79</v>
      </c>
      <c r="D25" s="251">
        <f>E25</f>
        <v>396000</v>
      </c>
      <c r="E25" s="251">
        <f>F25+G25</f>
        <v>396000</v>
      </c>
      <c r="F25" s="251">
        <v>2900</v>
      </c>
      <c r="G25" s="251">
        <v>393100</v>
      </c>
      <c r="H25" s="251">
        <v>0</v>
      </c>
      <c r="I25" s="251">
        <v>0</v>
      </c>
      <c r="J25" s="242">
        <v>0</v>
      </c>
      <c r="K25" s="242">
        <v>0</v>
      </c>
      <c r="L25" s="252">
        <v>0</v>
      </c>
      <c r="M25" s="252">
        <v>0</v>
      </c>
      <c r="N25" s="253">
        <v>0</v>
      </c>
      <c r="O25" s="253">
        <v>0</v>
      </c>
      <c r="P25" s="253">
        <v>0</v>
      </c>
    </row>
    <row r="26" spans="1:16" ht="12.75">
      <c r="A26" s="40"/>
      <c r="B26" s="260"/>
      <c r="C26" s="257"/>
      <c r="D26" s="251"/>
      <c r="E26" s="251"/>
      <c r="F26" s="251"/>
      <c r="G26" s="251"/>
      <c r="H26" s="251"/>
      <c r="I26" s="251"/>
      <c r="J26" s="242"/>
      <c r="K26" s="242"/>
      <c r="L26" s="252"/>
      <c r="M26" s="252"/>
      <c r="N26" s="253"/>
      <c r="O26" s="253"/>
      <c r="P26" s="253"/>
    </row>
    <row r="27" spans="1:16" ht="12.75">
      <c r="A27" s="68">
        <v>710</v>
      </c>
      <c r="B27" s="68"/>
      <c r="C27" s="68" t="s">
        <v>85</v>
      </c>
      <c r="D27" s="254">
        <f aca="true" t="shared" si="2" ref="D27:I27">D28+D29+D30+D32+D31</f>
        <v>2076982</v>
      </c>
      <c r="E27" s="254">
        <f t="shared" si="2"/>
        <v>1476898</v>
      </c>
      <c r="F27" s="254">
        <f t="shared" si="2"/>
        <v>432900</v>
      </c>
      <c r="G27" s="254">
        <f t="shared" si="2"/>
        <v>294440</v>
      </c>
      <c r="H27" s="254">
        <f t="shared" si="2"/>
        <v>0</v>
      </c>
      <c r="I27" s="254">
        <f t="shared" si="2"/>
        <v>0</v>
      </c>
      <c r="J27" s="254">
        <f aca="true" t="shared" si="3" ref="J27:P27">J28+J29+J30+J32+J31</f>
        <v>749558</v>
      </c>
      <c r="K27" s="254">
        <f t="shared" si="3"/>
        <v>0</v>
      </c>
      <c r="L27" s="254">
        <f t="shared" si="3"/>
        <v>0</v>
      </c>
      <c r="M27" s="254">
        <f t="shared" si="3"/>
        <v>600084</v>
      </c>
      <c r="N27" s="254">
        <f t="shared" si="3"/>
        <v>600084</v>
      </c>
      <c r="O27" s="254">
        <f t="shared" si="3"/>
        <v>600084</v>
      </c>
      <c r="P27" s="254">
        <f t="shared" si="3"/>
        <v>0</v>
      </c>
    </row>
    <row r="28" spans="1:16" ht="12.75">
      <c r="A28" s="41"/>
      <c r="B28" s="249">
        <v>71012</v>
      </c>
      <c r="C28" s="677" t="s">
        <v>398</v>
      </c>
      <c r="D28" s="251">
        <f>E28</f>
        <v>172000</v>
      </c>
      <c r="E28" s="251">
        <f>F28+G28</f>
        <v>172000</v>
      </c>
      <c r="F28" s="251">
        <v>40000</v>
      </c>
      <c r="G28" s="251">
        <v>132000</v>
      </c>
      <c r="H28" s="251">
        <v>0</v>
      </c>
      <c r="I28" s="251">
        <v>0</v>
      </c>
      <c r="J28" s="242">
        <v>0</v>
      </c>
      <c r="K28" s="242">
        <v>0</v>
      </c>
      <c r="L28" s="252">
        <v>0</v>
      </c>
      <c r="M28" s="252">
        <v>0</v>
      </c>
      <c r="N28" s="253">
        <v>0</v>
      </c>
      <c r="O28" s="253">
        <v>0</v>
      </c>
      <c r="P28" s="253">
        <v>0</v>
      </c>
    </row>
    <row r="29" spans="1:16" ht="12.75">
      <c r="A29" s="41"/>
      <c r="B29" s="249">
        <v>71012</v>
      </c>
      <c r="C29" s="250" t="s">
        <v>286</v>
      </c>
      <c r="D29" s="251">
        <f>E29+M29</f>
        <v>121140</v>
      </c>
      <c r="E29" s="251">
        <f>F29+G29+J29</f>
        <v>121140</v>
      </c>
      <c r="F29" s="251">
        <v>0</v>
      </c>
      <c r="G29" s="251">
        <v>121140</v>
      </c>
      <c r="H29" s="251">
        <v>0</v>
      </c>
      <c r="I29" s="251">
        <v>0</v>
      </c>
      <c r="J29" s="242">
        <v>0</v>
      </c>
      <c r="K29" s="242">
        <v>0</v>
      </c>
      <c r="L29" s="252">
        <v>0</v>
      </c>
      <c r="M29" s="252">
        <v>0</v>
      </c>
      <c r="N29" s="253">
        <v>0</v>
      </c>
      <c r="O29" s="253">
        <v>0</v>
      </c>
      <c r="P29" s="253">
        <v>0</v>
      </c>
    </row>
    <row r="30" spans="1:16" ht="12.75">
      <c r="A30" s="41"/>
      <c r="B30" s="249">
        <v>71015</v>
      </c>
      <c r="C30" s="250" t="s">
        <v>86</v>
      </c>
      <c r="D30" s="251">
        <f>E30</f>
        <v>434200</v>
      </c>
      <c r="E30" s="251">
        <f>F30+G30</f>
        <v>434200</v>
      </c>
      <c r="F30" s="251">
        <v>392900</v>
      </c>
      <c r="G30" s="251">
        <v>41300</v>
      </c>
      <c r="H30" s="251">
        <v>0</v>
      </c>
      <c r="I30" s="251">
        <v>0</v>
      </c>
      <c r="J30" s="242">
        <v>0</v>
      </c>
      <c r="K30" s="242">
        <v>0</v>
      </c>
      <c r="L30" s="252">
        <v>0</v>
      </c>
      <c r="M30" s="252">
        <v>0</v>
      </c>
      <c r="N30" s="253">
        <v>0</v>
      </c>
      <c r="O30" s="253">
        <v>0</v>
      </c>
      <c r="P30" s="253">
        <v>0</v>
      </c>
    </row>
    <row r="31" spans="1:16" ht="12.75">
      <c r="A31" s="41"/>
      <c r="B31" s="260">
        <v>71095</v>
      </c>
      <c r="C31" s="250" t="s">
        <v>393</v>
      </c>
      <c r="D31" s="251">
        <f>E31+M31</f>
        <v>1349642</v>
      </c>
      <c r="E31" s="251">
        <f>F31+G31+J31</f>
        <v>749558</v>
      </c>
      <c r="F31" s="251">
        <v>0</v>
      </c>
      <c r="G31" s="251">
        <v>0</v>
      </c>
      <c r="H31" s="251">
        <v>0</v>
      </c>
      <c r="I31" s="251">
        <v>0</v>
      </c>
      <c r="J31" s="242">
        <v>749558</v>
      </c>
      <c r="K31" s="242">
        <v>0</v>
      </c>
      <c r="L31" s="252">
        <v>0</v>
      </c>
      <c r="M31" s="252">
        <v>600084</v>
      </c>
      <c r="N31" s="253">
        <v>600084</v>
      </c>
      <c r="O31" s="253">
        <v>600084</v>
      </c>
      <c r="P31" s="253">
        <v>0</v>
      </c>
    </row>
    <row r="32" spans="1:16" ht="12.75">
      <c r="A32" s="42"/>
      <c r="B32" s="266"/>
      <c r="C32" s="267"/>
      <c r="D32" s="268"/>
      <c r="E32" s="268"/>
      <c r="F32" s="269"/>
      <c r="G32" s="268"/>
      <c r="H32" s="269"/>
      <c r="I32" s="269"/>
      <c r="J32" s="269"/>
      <c r="K32" s="269"/>
      <c r="L32" s="267"/>
      <c r="M32" s="270"/>
      <c r="N32" s="253"/>
      <c r="O32" s="253"/>
      <c r="P32" s="253"/>
    </row>
    <row r="33" spans="1:17" ht="12.75">
      <c r="A33" s="231">
        <v>750</v>
      </c>
      <c r="B33" s="68"/>
      <c r="C33" s="68" t="s">
        <v>87</v>
      </c>
      <c r="D33" s="254">
        <f>SUM(D34:D40)</f>
        <v>10930936</v>
      </c>
      <c r="E33" s="254">
        <f>SUM(E34:E40)</f>
        <v>10371936</v>
      </c>
      <c r="F33" s="254">
        <f>SUM(F34:F38)+F40</f>
        <v>6994377</v>
      </c>
      <c r="G33" s="254">
        <f>SUM(G34:G40)</f>
        <v>2101414</v>
      </c>
      <c r="H33" s="254">
        <v>0</v>
      </c>
      <c r="I33" s="254">
        <f>SUM(I34:I40)</f>
        <v>456370</v>
      </c>
      <c r="J33" s="234">
        <f>SUM(J34:J40)</f>
        <v>819775</v>
      </c>
      <c r="K33" s="234">
        <v>0</v>
      </c>
      <c r="L33" s="234">
        <f>L36</f>
        <v>0</v>
      </c>
      <c r="M33" s="234">
        <f>M36+M39+M40</f>
        <v>559000</v>
      </c>
      <c r="N33" s="234">
        <f>N40+N36+N39</f>
        <v>559000</v>
      </c>
      <c r="O33" s="234">
        <f>O39</f>
        <v>430000</v>
      </c>
      <c r="P33" s="234">
        <v>0</v>
      </c>
      <c r="Q33" s="70"/>
    </row>
    <row r="34" spans="1:16" ht="12.75">
      <c r="A34" s="271"/>
      <c r="B34" s="249">
        <v>75011</v>
      </c>
      <c r="C34" s="250" t="s">
        <v>88</v>
      </c>
      <c r="D34" s="251">
        <f>E34</f>
        <v>38714</v>
      </c>
      <c r="E34" s="251">
        <f>F34</f>
        <v>38714</v>
      </c>
      <c r="F34" s="251">
        <v>38714</v>
      </c>
      <c r="G34" s="251">
        <v>0</v>
      </c>
      <c r="H34" s="251">
        <v>0</v>
      </c>
      <c r="I34" s="251">
        <v>0</v>
      </c>
      <c r="J34" s="252">
        <v>0</v>
      </c>
      <c r="K34" s="252">
        <v>0</v>
      </c>
      <c r="L34" s="252">
        <v>0</v>
      </c>
      <c r="M34" s="252">
        <v>0</v>
      </c>
      <c r="N34" s="259">
        <v>0</v>
      </c>
      <c r="O34" s="259">
        <v>0</v>
      </c>
      <c r="P34" s="259">
        <v>0</v>
      </c>
    </row>
    <row r="35" spans="1:16" ht="12.75">
      <c r="A35" s="272"/>
      <c r="B35" s="249">
        <v>75019</v>
      </c>
      <c r="C35" s="250" t="s">
        <v>149</v>
      </c>
      <c r="D35" s="251">
        <f>E35</f>
        <v>473200</v>
      </c>
      <c r="E35" s="251">
        <f>G35+I35</f>
        <v>473200</v>
      </c>
      <c r="F35" s="251">
        <v>0</v>
      </c>
      <c r="G35" s="251">
        <v>33100</v>
      </c>
      <c r="H35" s="251">
        <v>0</v>
      </c>
      <c r="I35" s="251">
        <v>440100</v>
      </c>
      <c r="J35" s="242">
        <v>0</v>
      </c>
      <c r="K35" s="242">
        <v>0</v>
      </c>
      <c r="L35" s="252">
        <v>0</v>
      </c>
      <c r="M35" s="252">
        <v>0</v>
      </c>
      <c r="N35" s="259">
        <v>0</v>
      </c>
      <c r="O35" s="259">
        <v>0</v>
      </c>
      <c r="P35" s="259">
        <v>0</v>
      </c>
    </row>
    <row r="36" spans="1:16" ht="12.75">
      <c r="A36" s="40"/>
      <c r="B36" s="249">
        <v>75020</v>
      </c>
      <c r="C36" s="250" t="s">
        <v>89</v>
      </c>
      <c r="D36" s="251">
        <f>E36+M36</f>
        <v>8756411</v>
      </c>
      <c r="E36" s="251">
        <f>F36+G36+I36</f>
        <v>8756411</v>
      </c>
      <c r="F36" s="251">
        <v>6951663</v>
      </c>
      <c r="G36" s="251">
        <v>1796978</v>
      </c>
      <c r="H36" s="251">
        <v>0</v>
      </c>
      <c r="I36" s="251">
        <v>7770</v>
      </c>
      <c r="J36" s="242"/>
      <c r="K36" s="242"/>
      <c r="L36" s="252">
        <v>0</v>
      </c>
      <c r="M36" s="252"/>
      <c r="N36" s="253"/>
      <c r="O36" s="253">
        <v>0</v>
      </c>
      <c r="P36" s="253">
        <v>0</v>
      </c>
    </row>
    <row r="37" spans="1:16" ht="12.75">
      <c r="A37" s="273"/>
      <c r="B37" s="249">
        <v>75045</v>
      </c>
      <c r="C37" s="250" t="s">
        <v>90</v>
      </c>
      <c r="D37" s="251">
        <f>E37</f>
        <v>9000</v>
      </c>
      <c r="E37" s="251">
        <f>F37+G37+I37</f>
        <v>9000</v>
      </c>
      <c r="F37" s="251">
        <v>0</v>
      </c>
      <c r="G37" s="251">
        <v>500</v>
      </c>
      <c r="H37" s="251">
        <v>0</v>
      </c>
      <c r="I37" s="251">
        <v>8500</v>
      </c>
      <c r="J37" s="242">
        <v>0</v>
      </c>
      <c r="K37" s="242">
        <v>0</v>
      </c>
      <c r="L37" s="252">
        <v>0</v>
      </c>
      <c r="M37" s="252">
        <v>0</v>
      </c>
      <c r="N37" s="259">
        <v>0</v>
      </c>
      <c r="O37" s="259">
        <v>0</v>
      </c>
      <c r="P37" s="259">
        <v>0</v>
      </c>
    </row>
    <row r="38" spans="1:16" ht="12.75">
      <c r="A38" s="40"/>
      <c r="B38" s="256">
        <v>75075</v>
      </c>
      <c r="C38" s="250" t="s">
        <v>150</v>
      </c>
      <c r="D38" s="251">
        <f>E38</f>
        <v>224000</v>
      </c>
      <c r="E38" s="251">
        <f>F38+G38</f>
        <v>224000</v>
      </c>
      <c r="F38" s="251">
        <v>4000</v>
      </c>
      <c r="G38" s="251">
        <v>220000</v>
      </c>
      <c r="H38" s="251">
        <v>0</v>
      </c>
      <c r="I38" s="251">
        <v>0</v>
      </c>
      <c r="J38" s="242">
        <v>0</v>
      </c>
      <c r="K38" s="242">
        <v>0</v>
      </c>
      <c r="L38" s="252">
        <v>0</v>
      </c>
      <c r="M38" s="252">
        <v>0</v>
      </c>
      <c r="N38" s="259">
        <v>0</v>
      </c>
      <c r="O38" s="259">
        <v>0</v>
      </c>
      <c r="P38" s="259">
        <v>0</v>
      </c>
    </row>
    <row r="39" spans="1:16" ht="12.75">
      <c r="A39" s="40"/>
      <c r="B39" s="256">
        <v>75095</v>
      </c>
      <c r="C39" s="257" t="s">
        <v>172</v>
      </c>
      <c r="D39" s="274">
        <f>E39+M39</f>
        <v>1249775</v>
      </c>
      <c r="E39" s="251">
        <f>J39</f>
        <v>819775</v>
      </c>
      <c r="F39" s="274">
        <v>0</v>
      </c>
      <c r="G39" s="251">
        <v>0</v>
      </c>
      <c r="H39" s="274">
        <v>0</v>
      </c>
      <c r="I39" s="251">
        <v>0</v>
      </c>
      <c r="J39" s="242">
        <f>419762+400013</f>
        <v>819775</v>
      </c>
      <c r="K39" s="242">
        <v>0</v>
      </c>
      <c r="L39" s="252">
        <v>0</v>
      </c>
      <c r="M39" s="252">
        <f>O39</f>
        <v>430000</v>
      </c>
      <c r="N39" s="253">
        <v>430000</v>
      </c>
      <c r="O39" s="253">
        <v>430000</v>
      </c>
      <c r="P39" s="253">
        <v>0</v>
      </c>
    </row>
    <row r="40" spans="1:17" ht="12.75">
      <c r="A40" s="38"/>
      <c r="B40" s="249">
        <v>75095</v>
      </c>
      <c r="C40" s="257" t="s">
        <v>151</v>
      </c>
      <c r="D40" s="274">
        <f>M40+E40</f>
        <v>179836</v>
      </c>
      <c r="E40" s="251">
        <f>F40+G40</f>
        <v>50836</v>
      </c>
      <c r="F40" s="274">
        <v>0</v>
      </c>
      <c r="G40" s="251">
        <f>30000+9766+11070</f>
        <v>50836</v>
      </c>
      <c r="H40" s="274">
        <v>0</v>
      </c>
      <c r="I40" s="251">
        <v>0</v>
      </c>
      <c r="J40" s="252">
        <v>0</v>
      </c>
      <c r="K40" s="252">
        <v>0</v>
      </c>
      <c r="L40" s="252">
        <v>0</v>
      </c>
      <c r="M40" s="252">
        <f>N40</f>
        <v>129000</v>
      </c>
      <c r="N40" s="253">
        <f>49000+80000</f>
        <v>129000</v>
      </c>
      <c r="O40" s="253">
        <v>0</v>
      </c>
      <c r="P40" s="253">
        <v>0</v>
      </c>
      <c r="Q40" s="70"/>
    </row>
    <row r="41" spans="1:17" ht="12.75">
      <c r="A41" s="339"/>
      <c r="B41" s="43"/>
      <c r="C41" s="340"/>
      <c r="D41" s="276"/>
      <c r="E41" s="276"/>
      <c r="F41" s="276"/>
      <c r="G41" s="276"/>
      <c r="H41" s="276"/>
      <c r="I41" s="276"/>
      <c r="J41" s="277"/>
      <c r="K41" s="277"/>
      <c r="L41" s="277"/>
      <c r="M41" s="277"/>
      <c r="N41" s="758"/>
      <c r="O41" s="758"/>
      <c r="P41" s="758"/>
      <c r="Q41" s="70"/>
    </row>
    <row r="42" spans="1:16" ht="12.75">
      <c r="A42" s="275"/>
      <c r="B42" s="43"/>
      <c r="C42" s="43"/>
      <c r="D42" s="276"/>
      <c r="E42" s="276"/>
      <c r="F42" s="276"/>
      <c r="G42" s="276"/>
      <c r="H42" s="276"/>
      <c r="I42" s="276"/>
      <c r="J42" s="277"/>
      <c r="K42" s="277"/>
      <c r="L42" s="277"/>
      <c r="M42" s="277"/>
      <c r="N42" s="278"/>
      <c r="O42" s="278"/>
      <c r="P42" s="278"/>
    </row>
    <row r="43" spans="1:16" ht="15">
      <c r="A43" s="275"/>
      <c r="B43" s="43"/>
      <c r="C43" s="43"/>
      <c r="D43" s="276"/>
      <c r="E43" s="276"/>
      <c r="F43" s="276"/>
      <c r="G43" s="276"/>
      <c r="H43" s="687" t="s">
        <v>492</v>
      </c>
      <c r="I43" s="276"/>
      <c r="J43" s="277"/>
      <c r="K43" s="277"/>
      <c r="L43" s="277"/>
      <c r="M43" s="277"/>
      <c r="N43" s="278"/>
      <c r="O43" s="278"/>
      <c r="P43" s="278"/>
    </row>
    <row r="44" spans="1:16" ht="12.75">
      <c r="A44" s="34"/>
      <c r="B44" s="205"/>
      <c r="C44" s="205"/>
      <c r="D44" s="206"/>
      <c r="E44" s="207"/>
      <c r="F44" s="208"/>
      <c r="G44" s="209" t="s">
        <v>63</v>
      </c>
      <c r="H44" s="210"/>
      <c r="I44" s="210"/>
      <c r="J44" s="211"/>
      <c r="K44" s="211"/>
      <c r="L44" s="212"/>
      <c r="M44" s="213"/>
      <c r="N44" s="214"/>
      <c r="O44" s="214"/>
      <c r="P44" s="215"/>
    </row>
    <row r="45" spans="1:16" ht="12.75">
      <c r="A45" s="31"/>
      <c r="B45" s="217"/>
      <c r="C45" s="217"/>
      <c r="D45" s="218"/>
      <c r="E45" s="280"/>
      <c r="F45" s="220"/>
      <c r="G45" s="221" t="s">
        <v>122</v>
      </c>
      <c r="H45" s="221"/>
      <c r="I45" s="221"/>
      <c r="J45" s="222"/>
      <c r="K45" s="222"/>
      <c r="L45" s="215"/>
      <c r="M45" s="217"/>
      <c r="N45" s="213" t="s">
        <v>122</v>
      </c>
      <c r="O45" s="214"/>
      <c r="P45" s="215"/>
    </row>
    <row r="46" spans="1:16" ht="12.75">
      <c r="A46" s="35" t="s">
        <v>1</v>
      </c>
      <c r="B46" s="223" t="s">
        <v>2</v>
      </c>
      <c r="C46" s="223" t="s">
        <v>123</v>
      </c>
      <c r="D46" s="218"/>
      <c r="E46" s="218"/>
      <c r="F46" s="764" t="s">
        <v>187</v>
      </c>
      <c r="G46" s="765"/>
      <c r="H46" s="224" t="s">
        <v>125</v>
      </c>
      <c r="I46" s="218" t="s">
        <v>126</v>
      </c>
      <c r="J46" s="224" t="s">
        <v>127</v>
      </c>
      <c r="K46" s="218" t="s">
        <v>128</v>
      </c>
      <c r="L46" s="35" t="s">
        <v>5</v>
      </c>
      <c r="M46" s="35" t="s">
        <v>128</v>
      </c>
      <c r="N46" s="225"/>
      <c r="O46" s="761" t="s">
        <v>122</v>
      </c>
      <c r="P46" s="226"/>
    </row>
    <row r="47" spans="1:16" ht="12.75">
      <c r="A47" s="35"/>
      <c r="B47" s="223"/>
      <c r="C47" s="223"/>
      <c r="D47" s="218" t="s">
        <v>62</v>
      </c>
      <c r="E47" s="218" t="s">
        <v>5</v>
      </c>
      <c r="F47" s="218" t="s">
        <v>124</v>
      </c>
      <c r="G47" s="218" t="s">
        <v>5</v>
      </c>
      <c r="H47" s="224" t="s">
        <v>131</v>
      </c>
      <c r="I47" s="218" t="s">
        <v>132</v>
      </c>
      <c r="J47" s="224" t="s">
        <v>133</v>
      </c>
      <c r="K47" s="218" t="s">
        <v>237</v>
      </c>
      <c r="L47" s="35" t="s">
        <v>194</v>
      </c>
      <c r="M47" s="35" t="s">
        <v>134</v>
      </c>
      <c r="N47" s="227" t="s">
        <v>242</v>
      </c>
      <c r="O47" s="35" t="s">
        <v>246</v>
      </c>
      <c r="P47" s="35" t="s">
        <v>250</v>
      </c>
    </row>
    <row r="48" spans="1:16" ht="12.75">
      <c r="A48" s="35"/>
      <c r="B48" s="223"/>
      <c r="C48" s="223"/>
      <c r="D48" s="218" t="s">
        <v>429</v>
      </c>
      <c r="E48" s="218" t="s">
        <v>135</v>
      </c>
      <c r="F48" s="218" t="s">
        <v>129</v>
      </c>
      <c r="G48" s="218" t="s">
        <v>130</v>
      </c>
      <c r="H48" s="224" t="s">
        <v>135</v>
      </c>
      <c r="I48" s="218" t="s">
        <v>138</v>
      </c>
      <c r="J48" s="224" t="s">
        <v>417</v>
      </c>
      <c r="K48" s="218" t="s">
        <v>238</v>
      </c>
      <c r="L48" s="35" t="s">
        <v>240</v>
      </c>
      <c r="M48" s="35"/>
      <c r="N48" s="225" t="s">
        <v>243</v>
      </c>
      <c r="O48" s="35" t="s">
        <v>247</v>
      </c>
      <c r="P48" s="35" t="s">
        <v>251</v>
      </c>
    </row>
    <row r="49" spans="1:16" ht="12.75">
      <c r="A49" s="35"/>
      <c r="B49" s="223"/>
      <c r="C49" s="223"/>
      <c r="D49" s="218" t="s">
        <v>254</v>
      </c>
      <c r="E49" s="218"/>
      <c r="F49" s="218" t="s">
        <v>136</v>
      </c>
      <c r="G49" s="218" t="s">
        <v>137</v>
      </c>
      <c r="H49" s="224"/>
      <c r="I49" s="218" t="s">
        <v>142</v>
      </c>
      <c r="J49" s="224" t="s">
        <v>143</v>
      </c>
      <c r="K49" s="218" t="s">
        <v>239</v>
      </c>
      <c r="L49" s="35" t="s">
        <v>241</v>
      </c>
      <c r="M49" s="35"/>
      <c r="N49" s="225" t="s">
        <v>244</v>
      </c>
      <c r="O49" s="35" t="s">
        <v>143</v>
      </c>
      <c r="P49" s="35" t="s">
        <v>252</v>
      </c>
    </row>
    <row r="50" spans="1:16" ht="12.75">
      <c r="A50" s="35"/>
      <c r="B50" s="223"/>
      <c r="C50" s="223"/>
      <c r="D50" s="218"/>
      <c r="E50" s="218"/>
      <c r="F50" s="218" t="s">
        <v>140</v>
      </c>
      <c r="G50" s="218" t="s">
        <v>141</v>
      </c>
      <c r="H50" s="224"/>
      <c r="I50" s="218"/>
      <c r="J50" s="224" t="s">
        <v>144</v>
      </c>
      <c r="K50" s="218"/>
      <c r="L50" s="35"/>
      <c r="M50" s="35"/>
      <c r="N50" s="225" t="s">
        <v>245</v>
      </c>
      <c r="O50" s="35" t="s">
        <v>248</v>
      </c>
      <c r="P50" s="35" t="s">
        <v>253</v>
      </c>
    </row>
    <row r="51" spans="1:16" ht="12.75">
      <c r="A51" s="35"/>
      <c r="B51" s="223"/>
      <c r="C51" s="223"/>
      <c r="D51" s="218"/>
      <c r="E51" s="218"/>
      <c r="F51" s="218"/>
      <c r="G51" s="218"/>
      <c r="H51" s="224"/>
      <c r="I51" s="218"/>
      <c r="J51" s="224" t="s">
        <v>410</v>
      </c>
      <c r="K51" s="218"/>
      <c r="L51" s="35"/>
      <c r="M51" s="35"/>
      <c r="N51" s="225"/>
      <c r="O51" s="218" t="s">
        <v>249</v>
      </c>
      <c r="P51" s="35"/>
    </row>
    <row r="52" spans="1:16" ht="12.75">
      <c r="A52" s="36"/>
      <c r="B52" s="228"/>
      <c r="C52" s="228"/>
      <c r="D52" s="229"/>
      <c r="E52" s="229"/>
      <c r="F52" s="229"/>
      <c r="G52" s="229"/>
      <c r="H52" s="224"/>
      <c r="I52" s="229"/>
      <c r="J52" s="224" t="s">
        <v>145</v>
      </c>
      <c r="K52" s="229"/>
      <c r="L52" s="36"/>
      <c r="M52" s="36"/>
      <c r="N52" s="230"/>
      <c r="O52" s="229" t="s">
        <v>145</v>
      </c>
      <c r="P52" s="36"/>
    </row>
    <row r="53" spans="1:16" ht="12.75">
      <c r="A53" s="36">
        <v>1</v>
      </c>
      <c r="B53" s="36">
        <v>2</v>
      </c>
      <c r="C53" s="105">
        <v>3</v>
      </c>
      <c r="D53" s="106">
        <v>4</v>
      </c>
      <c r="E53" s="106">
        <v>5</v>
      </c>
      <c r="F53" s="106">
        <v>6</v>
      </c>
      <c r="G53" s="106">
        <v>7</v>
      </c>
      <c r="H53" s="106">
        <v>8</v>
      </c>
      <c r="I53" s="106">
        <v>9</v>
      </c>
      <c r="J53" s="106">
        <v>10</v>
      </c>
      <c r="K53" s="106">
        <v>11</v>
      </c>
      <c r="L53" s="105">
        <v>12</v>
      </c>
      <c r="M53" s="105">
        <v>13</v>
      </c>
      <c r="N53" s="105">
        <v>14</v>
      </c>
      <c r="O53" s="105">
        <v>15</v>
      </c>
      <c r="P53" s="105">
        <v>16</v>
      </c>
    </row>
    <row r="54" spans="1:16" ht="12.75">
      <c r="A54" s="67">
        <v>754</v>
      </c>
      <c r="B54" s="231"/>
      <c r="C54" s="67" t="s">
        <v>152</v>
      </c>
      <c r="D54" s="281"/>
      <c r="E54" s="282"/>
      <c r="F54" s="281"/>
      <c r="G54" s="282"/>
      <c r="H54" s="281"/>
      <c r="I54" s="282"/>
      <c r="J54" s="283"/>
      <c r="K54" s="284"/>
      <c r="L54" s="285"/>
      <c r="M54" s="285"/>
      <c r="N54" s="286"/>
      <c r="O54" s="285"/>
      <c r="P54" s="287"/>
    </row>
    <row r="55" spans="1:16" ht="12.75">
      <c r="A55" s="244"/>
      <c r="B55" s="244"/>
      <c r="C55" s="244" t="s">
        <v>338</v>
      </c>
      <c r="D55" s="288">
        <f>D56+D58+D57</f>
        <v>4423511</v>
      </c>
      <c r="E55" s="245">
        <f>E56+E58+E57</f>
        <v>4423511</v>
      </c>
      <c r="F55" s="288">
        <f>SUM(F56:F58)</f>
        <v>3948375</v>
      </c>
      <c r="G55" s="245">
        <f>G56+G58+G57</f>
        <v>263034</v>
      </c>
      <c r="H55" s="288">
        <v>0</v>
      </c>
      <c r="I55" s="245">
        <f>I56</f>
        <v>212102</v>
      </c>
      <c r="J55" s="248">
        <v>0</v>
      </c>
      <c r="K55" s="289">
        <v>0</v>
      </c>
      <c r="L55" s="248">
        <v>0</v>
      </c>
      <c r="M55" s="248">
        <v>0</v>
      </c>
      <c r="N55" s="290">
        <v>0</v>
      </c>
      <c r="O55" s="291">
        <v>0</v>
      </c>
      <c r="P55" s="292">
        <v>0</v>
      </c>
    </row>
    <row r="56" spans="1:16" ht="12.75">
      <c r="A56" s="293"/>
      <c r="B56" s="294">
        <v>75411</v>
      </c>
      <c r="C56" s="295" t="s">
        <v>418</v>
      </c>
      <c r="D56" s="241">
        <f>E56</f>
        <v>4379000</v>
      </c>
      <c r="E56" s="241">
        <f>F56+G56+I56</f>
        <v>4379000</v>
      </c>
      <c r="F56" s="241">
        <v>3948375</v>
      </c>
      <c r="G56" s="241">
        <v>218523</v>
      </c>
      <c r="H56" s="241">
        <v>0</v>
      </c>
      <c r="I56" s="241">
        <v>212102</v>
      </c>
      <c r="J56" s="242">
        <v>0</v>
      </c>
      <c r="K56" s="251">
        <v>0</v>
      </c>
      <c r="L56" s="252">
        <v>0</v>
      </c>
      <c r="M56" s="252">
        <v>0</v>
      </c>
      <c r="N56" s="253">
        <v>0</v>
      </c>
      <c r="O56" s="259">
        <v>0</v>
      </c>
      <c r="P56" s="259">
        <v>0</v>
      </c>
    </row>
    <row r="57" spans="1:16" ht="12.75">
      <c r="A57" s="296"/>
      <c r="B57" s="39">
        <v>75421</v>
      </c>
      <c r="C57" s="250" t="s">
        <v>153</v>
      </c>
      <c r="D57" s="251">
        <f>E57</f>
        <v>14511</v>
      </c>
      <c r="E57" s="251">
        <f>G57</f>
        <v>14511</v>
      </c>
      <c r="F57" s="251">
        <v>0</v>
      </c>
      <c r="G57" s="251">
        <v>14511</v>
      </c>
      <c r="H57" s="251">
        <v>0</v>
      </c>
      <c r="I57" s="251">
        <v>0</v>
      </c>
      <c r="J57" s="242">
        <v>0</v>
      </c>
      <c r="K57" s="250">
        <v>0</v>
      </c>
      <c r="L57" s="252">
        <v>0</v>
      </c>
      <c r="M57" s="252">
        <v>0</v>
      </c>
      <c r="N57" s="253">
        <v>0</v>
      </c>
      <c r="O57" s="259">
        <v>0</v>
      </c>
      <c r="P57" s="259">
        <v>0</v>
      </c>
    </row>
    <row r="58" spans="1:16" ht="12.75">
      <c r="A58" s="296"/>
      <c r="B58" s="39">
        <v>75495</v>
      </c>
      <c r="C58" s="250" t="s">
        <v>151</v>
      </c>
      <c r="D58" s="251">
        <f>E58</f>
        <v>30000</v>
      </c>
      <c r="E58" s="251">
        <f>G58</f>
        <v>30000</v>
      </c>
      <c r="F58" s="251">
        <v>0</v>
      </c>
      <c r="G58" s="251">
        <v>30000</v>
      </c>
      <c r="H58" s="251">
        <v>0</v>
      </c>
      <c r="I58" s="251">
        <v>0</v>
      </c>
      <c r="J58" s="242">
        <v>0</v>
      </c>
      <c r="K58" s="250">
        <v>0</v>
      </c>
      <c r="L58" s="252">
        <v>0</v>
      </c>
      <c r="M58" s="252">
        <v>0</v>
      </c>
      <c r="N58" s="253">
        <v>0</v>
      </c>
      <c r="O58" s="259">
        <v>0</v>
      </c>
      <c r="P58" s="259">
        <v>0</v>
      </c>
    </row>
    <row r="59" spans="1:16" ht="12.75">
      <c r="A59" s="68">
        <v>755</v>
      </c>
      <c r="B59" s="68"/>
      <c r="C59" s="68" t="s">
        <v>321</v>
      </c>
      <c r="D59" s="297">
        <f>D60</f>
        <v>132000</v>
      </c>
      <c r="E59" s="297">
        <f>E60</f>
        <v>132000</v>
      </c>
      <c r="F59" s="297">
        <v>0</v>
      </c>
      <c r="G59" s="297">
        <f>G60</f>
        <v>71940</v>
      </c>
      <c r="H59" s="297">
        <f>H60</f>
        <v>60060</v>
      </c>
      <c r="I59" s="297">
        <v>0</v>
      </c>
      <c r="J59" s="298">
        <v>0</v>
      </c>
      <c r="K59" s="68">
        <v>0</v>
      </c>
      <c r="L59" s="255">
        <v>0</v>
      </c>
      <c r="M59" s="255">
        <v>0</v>
      </c>
      <c r="N59" s="255">
        <v>0</v>
      </c>
      <c r="O59" s="299">
        <v>0</v>
      </c>
      <c r="P59" s="299">
        <v>0</v>
      </c>
    </row>
    <row r="60" spans="1:16" ht="12.75">
      <c r="A60" s="296"/>
      <c r="B60" s="294">
        <v>75515</v>
      </c>
      <c r="C60" s="250" t="s">
        <v>302</v>
      </c>
      <c r="D60" s="251">
        <f>E60+M60</f>
        <v>132000</v>
      </c>
      <c r="E60" s="251">
        <f>F60+G60+H60+I60</f>
        <v>132000</v>
      </c>
      <c r="F60" s="251">
        <v>0</v>
      </c>
      <c r="G60" s="251">
        <v>71940</v>
      </c>
      <c r="H60" s="251">
        <v>60060</v>
      </c>
      <c r="I60" s="251">
        <v>0</v>
      </c>
      <c r="J60" s="242">
        <v>0</v>
      </c>
      <c r="K60" s="250">
        <v>0</v>
      </c>
      <c r="L60" s="252">
        <v>0</v>
      </c>
      <c r="M60" s="252">
        <v>0</v>
      </c>
      <c r="N60" s="253">
        <v>0</v>
      </c>
      <c r="O60" s="259">
        <v>0</v>
      </c>
      <c r="P60" s="259">
        <v>0</v>
      </c>
    </row>
    <row r="61" spans="1:16" ht="12.75">
      <c r="A61" s="231">
        <v>757</v>
      </c>
      <c r="B61" s="68"/>
      <c r="C61" s="68" t="s">
        <v>154</v>
      </c>
      <c r="D61" s="254">
        <f>D62</f>
        <v>211900</v>
      </c>
      <c r="E61" s="254">
        <f>E62</f>
        <v>211900</v>
      </c>
      <c r="F61" s="254">
        <v>0</v>
      </c>
      <c r="G61" s="254">
        <v>0</v>
      </c>
      <c r="H61" s="254">
        <v>0</v>
      </c>
      <c r="I61" s="254">
        <v>0</v>
      </c>
      <c r="J61" s="234">
        <v>0</v>
      </c>
      <c r="K61" s="234">
        <v>0</v>
      </c>
      <c r="L61" s="300">
        <f>L62</f>
        <v>211900</v>
      </c>
      <c r="M61" s="234">
        <v>0</v>
      </c>
      <c r="N61" s="301">
        <v>0</v>
      </c>
      <c r="O61" s="301">
        <v>0</v>
      </c>
      <c r="P61" s="301">
        <v>0</v>
      </c>
    </row>
    <row r="62" spans="1:16" ht="12.75">
      <c r="A62" s="37"/>
      <c r="B62" s="249">
        <v>75702</v>
      </c>
      <c r="C62" s="250" t="s">
        <v>155</v>
      </c>
      <c r="D62" s="251">
        <f>E62</f>
        <v>211900</v>
      </c>
      <c r="E62" s="251">
        <f>L62</f>
        <v>211900</v>
      </c>
      <c r="F62" s="251">
        <v>0</v>
      </c>
      <c r="G62" s="251">
        <v>0</v>
      </c>
      <c r="H62" s="251">
        <v>0</v>
      </c>
      <c r="I62" s="251">
        <v>0</v>
      </c>
      <c r="J62" s="242">
        <v>0</v>
      </c>
      <c r="K62" s="252">
        <v>0</v>
      </c>
      <c r="L62" s="302">
        <v>211900</v>
      </c>
      <c r="M62" s="252">
        <v>0</v>
      </c>
      <c r="N62" s="259">
        <v>0</v>
      </c>
      <c r="O62" s="259">
        <v>0</v>
      </c>
      <c r="P62" s="259">
        <v>0</v>
      </c>
    </row>
    <row r="63" spans="1:16" ht="12.75">
      <c r="A63" s="68">
        <v>758</v>
      </c>
      <c r="B63" s="231"/>
      <c r="C63" s="68" t="s">
        <v>100</v>
      </c>
      <c r="D63" s="254">
        <f>D64</f>
        <v>670000</v>
      </c>
      <c r="E63" s="254">
        <f>E64</f>
        <v>670000</v>
      </c>
      <c r="F63" s="254"/>
      <c r="G63" s="254">
        <f>G64</f>
        <v>670000</v>
      </c>
      <c r="H63" s="254">
        <v>0</v>
      </c>
      <c r="I63" s="254">
        <v>0</v>
      </c>
      <c r="J63" s="234">
        <v>0</v>
      </c>
      <c r="K63" s="234">
        <v>0</v>
      </c>
      <c r="L63" s="234">
        <v>0</v>
      </c>
      <c r="M63" s="234">
        <v>0</v>
      </c>
      <c r="N63" s="301">
        <v>0</v>
      </c>
      <c r="O63" s="301">
        <v>0</v>
      </c>
      <c r="P63" s="301">
        <v>0</v>
      </c>
    </row>
    <row r="64" spans="1:16" ht="12.75">
      <c r="A64" s="37"/>
      <c r="B64" s="39">
        <v>75818</v>
      </c>
      <c r="C64" s="257" t="s">
        <v>156</v>
      </c>
      <c r="D64" s="251">
        <f>D65+D66</f>
        <v>670000</v>
      </c>
      <c r="E64" s="251">
        <f>E65+E66</f>
        <v>670000</v>
      </c>
      <c r="F64" s="251"/>
      <c r="G64" s="251">
        <f>G65+G66</f>
        <v>670000</v>
      </c>
      <c r="H64" s="251">
        <v>0</v>
      </c>
      <c r="I64" s="251">
        <v>0</v>
      </c>
      <c r="J64" s="242">
        <v>0</v>
      </c>
      <c r="K64" s="252">
        <v>0</v>
      </c>
      <c r="L64" s="252">
        <v>0</v>
      </c>
      <c r="M64" s="252">
        <v>0</v>
      </c>
      <c r="N64" s="253">
        <v>0</v>
      </c>
      <c r="O64" s="253">
        <v>0</v>
      </c>
      <c r="P64" s="253">
        <v>0</v>
      </c>
    </row>
    <row r="65" spans="1:16" ht="12.75">
      <c r="A65" s="303"/>
      <c r="B65" s="304"/>
      <c r="C65" s="261" t="s">
        <v>157</v>
      </c>
      <c r="D65" s="262">
        <f>E65</f>
        <v>525000</v>
      </c>
      <c r="E65" s="262">
        <f>G65</f>
        <v>525000</v>
      </c>
      <c r="F65" s="262">
        <v>0</v>
      </c>
      <c r="G65" s="262">
        <v>525000</v>
      </c>
      <c r="H65" s="262">
        <v>0</v>
      </c>
      <c r="I65" s="262">
        <v>0</v>
      </c>
      <c r="J65" s="264">
        <v>0</v>
      </c>
      <c r="K65" s="264">
        <v>0</v>
      </c>
      <c r="L65" s="264">
        <v>0</v>
      </c>
      <c r="M65" s="264">
        <v>0</v>
      </c>
      <c r="N65" s="259">
        <v>0</v>
      </c>
      <c r="O65" s="259">
        <v>0</v>
      </c>
      <c r="P65" s="259">
        <v>0</v>
      </c>
    </row>
    <row r="66" spans="1:16" ht="12.75">
      <c r="A66" s="305"/>
      <c r="B66" s="306"/>
      <c r="C66" s="261" t="s">
        <v>158</v>
      </c>
      <c r="D66" s="262">
        <f>E66</f>
        <v>145000</v>
      </c>
      <c r="E66" s="262">
        <f>G66</f>
        <v>145000</v>
      </c>
      <c r="F66" s="262"/>
      <c r="G66" s="262">
        <v>145000</v>
      </c>
      <c r="H66" s="262">
        <v>0</v>
      </c>
      <c r="I66" s="262">
        <v>0</v>
      </c>
      <c r="J66" s="264">
        <v>0</v>
      </c>
      <c r="K66" s="264">
        <v>0</v>
      </c>
      <c r="L66" s="264">
        <v>0</v>
      </c>
      <c r="M66" s="264">
        <v>0</v>
      </c>
      <c r="N66" s="259">
        <v>0</v>
      </c>
      <c r="O66" s="259">
        <v>0</v>
      </c>
      <c r="P66" s="259">
        <v>0</v>
      </c>
    </row>
    <row r="67" spans="1:16" ht="12.75">
      <c r="A67" s="231">
        <v>801</v>
      </c>
      <c r="B67" s="231"/>
      <c r="C67" s="68" t="s">
        <v>104</v>
      </c>
      <c r="D67" s="254">
        <f>E67+M67</f>
        <v>19212020</v>
      </c>
      <c r="E67" s="297">
        <f>E68+E99+E83+E76+E101+E120+E71+E73+E78+E116+E107</f>
        <v>19212020</v>
      </c>
      <c r="F67" s="254">
        <f>F68+F99+F83+F76+F120+F71+F73+F78+F101+F107+F116</f>
        <v>15257959</v>
      </c>
      <c r="G67" s="254">
        <f>G68+G99+G83+G76+G101+G120+G71+G73+G78+G107+G116</f>
        <v>2437201</v>
      </c>
      <c r="H67" s="307">
        <f>+H83+H76+H68+H78</f>
        <v>1359193</v>
      </c>
      <c r="I67" s="254">
        <f>I68+I99+I83+I76+I101+I114+I71+I73+I78+I107+I116+I120</f>
        <v>157667</v>
      </c>
      <c r="J67" s="300">
        <v>0</v>
      </c>
      <c r="K67" s="234">
        <v>0</v>
      </c>
      <c r="L67" s="234">
        <v>0</v>
      </c>
      <c r="M67" s="297">
        <f>M68+M99+M83+M76+M101+M120+M71+M73+M78+M116+M107</f>
        <v>0</v>
      </c>
      <c r="N67" s="297">
        <f>N68+N99+N83+N76+N101+N120+N71+N73+N78+N116+N107</f>
        <v>0</v>
      </c>
      <c r="O67" s="234">
        <v>0</v>
      </c>
      <c r="P67" s="234">
        <v>0</v>
      </c>
    </row>
    <row r="68" spans="1:16" ht="12.75">
      <c r="A68" s="37"/>
      <c r="B68" s="256">
        <v>80102</v>
      </c>
      <c r="C68" s="249" t="s">
        <v>159</v>
      </c>
      <c r="D68" s="251">
        <f>D69+D70</f>
        <v>3098986</v>
      </c>
      <c r="E68" s="251">
        <f>E69+E70</f>
        <v>3098986</v>
      </c>
      <c r="F68" s="251">
        <f>F69</f>
        <v>2297278</v>
      </c>
      <c r="G68" s="251">
        <f>G69</f>
        <v>177902</v>
      </c>
      <c r="H68" s="251">
        <f>H70</f>
        <v>534282</v>
      </c>
      <c r="I68" s="251">
        <f>I69</f>
        <v>89524</v>
      </c>
      <c r="J68" s="302">
        <v>0</v>
      </c>
      <c r="K68" s="252">
        <v>0</v>
      </c>
      <c r="L68" s="252">
        <v>0</v>
      </c>
      <c r="M68" s="252">
        <f>M69</f>
        <v>0</v>
      </c>
      <c r="N68" s="253">
        <f>N69</f>
        <v>0</v>
      </c>
      <c r="O68" s="253">
        <v>0</v>
      </c>
      <c r="P68" s="253">
        <v>0</v>
      </c>
    </row>
    <row r="69" spans="1:16" ht="12.75">
      <c r="A69" s="303"/>
      <c r="B69" s="310"/>
      <c r="C69" s="261" t="s">
        <v>268</v>
      </c>
      <c r="D69" s="262">
        <f>E69+M69</f>
        <v>2564704</v>
      </c>
      <c r="E69" s="262">
        <f>F69+G69+I69</f>
        <v>2564704</v>
      </c>
      <c r="F69" s="262">
        <v>2297278</v>
      </c>
      <c r="G69" s="262">
        <v>177902</v>
      </c>
      <c r="H69" s="262">
        <v>0</v>
      </c>
      <c r="I69" s="262">
        <v>89524</v>
      </c>
      <c r="J69" s="264">
        <v>0</v>
      </c>
      <c r="K69" s="264">
        <v>0</v>
      </c>
      <c r="L69" s="264">
        <v>0</v>
      </c>
      <c r="M69" s="264"/>
      <c r="N69" s="259"/>
      <c r="O69" s="259">
        <v>0</v>
      </c>
      <c r="P69" s="259">
        <v>0</v>
      </c>
    </row>
    <row r="70" spans="1:16" ht="12.75">
      <c r="A70" s="303"/>
      <c r="B70" s="311"/>
      <c r="C70" s="261" t="s">
        <v>385</v>
      </c>
      <c r="D70" s="262">
        <f>E70</f>
        <v>534282</v>
      </c>
      <c r="E70" s="262">
        <f>H70</f>
        <v>534282</v>
      </c>
      <c r="F70" s="262">
        <v>0</v>
      </c>
      <c r="G70" s="262">
        <v>0</v>
      </c>
      <c r="H70" s="262">
        <v>534282</v>
      </c>
      <c r="I70" s="262">
        <v>0</v>
      </c>
      <c r="J70" s="263">
        <v>0</v>
      </c>
      <c r="K70" s="264">
        <v>0</v>
      </c>
      <c r="L70" s="264">
        <v>0</v>
      </c>
      <c r="M70" s="264">
        <v>0</v>
      </c>
      <c r="N70" s="259">
        <v>0</v>
      </c>
      <c r="O70" s="259">
        <v>0</v>
      </c>
      <c r="P70" s="259">
        <v>0</v>
      </c>
    </row>
    <row r="71" spans="1:16" ht="12.75">
      <c r="A71" s="303"/>
      <c r="B71" s="309">
        <v>80105</v>
      </c>
      <c r="C71" s="249" t="s">
        <v>304</v>
      </c>
      <c r="D71" s="251">
        <f>E71</f>
        <v>755257</v>
      </c>
      <c r="E71" s="251">
        <f>E72</f>
        <v>755257</v>
      </c>
      <c r="F71" s="251">
        <f>F72</f>
        <v>662467</v>
      </c>
      <c r="G71" s="251">
        <f>G72</f>
        <v>68070</v>
      </c>
      <c r="H71" s="251">
        <v>0</v>
      </c>
      <c r="I71" s="251">
        <f>I72</f>
        <v>24720</v>
      </c>
      <c r="J71" s="242">
        <v>0</v>
      </c>
      <c r="K71" s="252">
        <v>0</v>
      </c>
      <c r="L71" s="252">
        <v>0</v>
      </c>
      <c r="M71" s="252">
        <v>0</v>
      </c>
      <c r="N71" s="253">
        <v>0</v>
      </c>
      <c r="O71" s="253">
        <v>0</v>
      </c>
      <c r="P71" s="253"/>
    </row>
    <row r="72" spans="1:16" ht="12.75">
      <c r="A72" s="303"/>
      <c r="B72" s="311"/>
      <c r="C72" s="261" t="s">
        <v>268</v>
      </c>
      <c r="D72" s="262">
        <f>E72</f>
        <v>755257</v>
      </c>
      <c r="E72" s="262">
        <f>F72+G72+I72</f>
        <v>755257</v>
      </c>
      <c r="F72" s="262">
        <v>662467</v>
      </c>
      <c r="G72" s="262">
        <v>68070</v>
      </c>
      <c r="H72" s="262">
        <v>0</v>
      </c>
      <c r="I72" s="262">
        <v>24720</v>
      </c>
      <c r="J72" s="263">
        <v>0</v>
      </c>
      <c r="K72" s="264">
        <v>0</v>
      </c>
      <c r="L72" s="264">
        <v>0</v>
      </c>
      <c r="M72" s="264">
        <v>0</v>
      </c>
      <c r="N72" s="259">
        <v>0</v>
      </c>
      <c r="O72" s="259">
        <v>0</v>
      </c>
      <c r="P72" s="259">
        <v>0</v>
      </c>
    </row>
    <row r="73" spans="1:16" ht="12.75">
      <c r="A73" s="303"/>
      <c r="B73" s="256">
        <v>80115</v>
      </c>
      <c r="C73" s="249" t="s">
        <v>324</v>
      </c>
      <c r="D73" s="251">
        <f>E73+M73</f>
        <v>7490625</v>
      </c>
      <c r="E73" s="251">
        <f>SUM(E74:E75)</f>
        <v>7490625</v>
      </c>
      <c r="F73" s="251">
        <f>SUM(F74:F75)</f>
        <v>6703477</v>
      </c>
      <c r="G73" s="251">
        <f>SUM(G74:G75)</f>
        <v>770860</v>
      </c>
      <c r="H73" s="251">
        <f>SUM(H74:H75)</f>
        <v>0</v>
      </c>
      <c r="I73" s="251">
        <f>SUM(I74:I75)</f>
        <v>16288</v>
      </c>
      <c r="J73" s="242">
        <v>0</v>
      </c>
      <c r="K73" s="252">
        <v>0</v>
      </c>
      <c r="L73" s="252">
        <v>0</v>
      </c>
      <c r="M73" s="253">
        <v>0</v>
      </c>
      <c r="N73" s="253">
        <v>0</v>
      </c>
      <c r="O73" s="253">
        <v>0</v>
      </c>
      <c r="P73" s="253">
        <v>0</v>
      </c>
    </row>
    <row r="74" spans="1:16" ht="12.75">
      <c r="A74" s="303"/>
      <c r="B74" s="321"/>
      <c r="C74" s="261" t="s">
        <v>381</v>
      </c>
      <c r="D74" s="262">
        <f>E74</f>
        <v>1470250</v>
      </c>
      <c r="E74" s="262">
        <f>F74+G74+I74</f>
        <v>1470250</v>
      </c>
      <c r="F74" s="262">
        <v>1235562</v>
      </c>
      <c r="G74" s="262">
        <v>227400</v>
      </c>
      <c r="H74" s="262">
        <v>0</v>
      </c>
      <c r="I74" s="262">
        <v>7288</v>
      </c>
      <c r="J74" s="263">
        <v>0</v>
      </c>
      <c r="K74" s="264">
        <v>0</v>
      </c>
      <c r="L74" s="264">
        <v>0</v>
      </c>
      <c r="M74" s="259">
        <v>0</v>
      </c>
      <c r="N74" s="259">
        <v>0</v>
      </c>
      <c r="O74" s="259">
        <v>0</v>
      </c>
      <c r="P74" s="259">
        <v>0</v>
      </c>
    </row>
    <row r="75" spans="1:16" ht="12.75">
      <c r="A75" s="303"/>
      <c r="B75" s="321"/>
      <c r="C75" s="261" t="s">
        <v>383</v>
      </c>
      <c r="D75" s="262">
        <f>E75</f>
        <v>6020375</v>
      </c>
      <c r="E75" s="262">
        <f>F75+G75+H75+I75</f>
        <v>6020375</v>
      </c>
      <c r="F75" s="262">
        <v>5467915</v>
      </c>
      <c r="G75" s="262">
        <v>543460</v>
      </c>
      <c r="H75" s="262">
        <v>0</v>
      </c>
      <c r="I75" s="262">
        <v>9000</v>
      </c>
      <c r="J75" s="263">
        <v>0</v>
      </c>
      <c r="K75" s="264">
        <v>0</v>
      </c>
      <c r="L75" s="264">
        <v>0</v>
      </c>
      <c r="M75" s="259">
        <v>0</v>
      </c>
      <c r="N75" s="259">
        <v>0</v>
      </c>
      <c r="O75" s="259">
        <v>0</v>
      </c>
      <c r="P75" s="259">
        <v>0</v>
      </c>
    </row>
    <row r="76" spans="1:16" ht="12.75">
      <c r="A76" s="40"/>
      <c r="B76" s="256">
        <v>80116</v>
      </c>
      <c r="C76" s="260" t="s">
        <v>343</v>
      </c>
      <c r="D76" s="241">
        <f aca="true" t="shared" si="4" ref="D76:I76">D77</f>
        <v>96392</v>
      </c>
      <c r="E76" s="241">
        <f t="shared" si="4"/>
        <v>96392</v>
      </c>
      <c r="F76" s="241">
        <f t="shared" si="4"/>
        <v>0</v>
      </c>
      <c r="G76" s="241">
        <f t="shared" si="4"/>
        <v>0</v>
      </c>
      <c r="H76" s="241">
        <f t="shared" si="4"/>
        <v>96392</v>
      </c>
      <c r="I76" s="241">
        <f t="shared" si="4"/>
        <v>0</v>
      </c>
      <c r="J76" s="242">
        <v>0</v>
      </c>
      <c r="K76" s="242">
        <v>0</v>
      </c>
      <c r="L76" s="252">
        <v>0</v>
      </c>
      <c r="M76" s="253">
        <v>0</v>
      </c>
      <c r="N76" s="253">
        <v>0</v>
      </c>
      <c r="O76" s="253">
        <v>0</v>
      </c>
      <c r="P76" s="253">
        <v>0</v>
      </c>
    </row>
    <row r="77" spans="1:16" ht="12.75">
      <c r="A77" s="197"/>
      <c r="B77" s="198"/>
      <c r="C77" s="261" t="s">
        <v>384</v>
      </c>
      <c r="D77" s="262">
        <f>E77</f>
        <v>96392</v>
      </c>
      <c r="E77" s="262">
        <f>H77</f>
        <v>96392</v>
      </c>
      <c r="F77" s="262">
        <v>0</v>
      </c>
      <c r="G77" s="262">
        <v>0</v>
      </c>
      <c r="H77" s="262">
        <v>96392</v>
      </c>
      <c r="I77" s="262">
        <v>0</v>
      </c>
      <c r="J77" s="264">
        <v>0</v>
      </c>
      <c r="K77" s="264">
        <v>0</v>
      </c>
      <c r="L77" s="264">
        <v>0</v>
      </c>
      <c r="M77" s="259">
        <v>0</v>
      </c>
      <c r="N77" s="259">
        <v>0</v>
      </c>
      <c r="O77" s="259">
        <v>0</v>
      </c>
      <c r="P77" s="259">
        <v>0</v>
      </c>
    </row>
    <row r="78" spans="1:16" ht="12.75">
      <c r="A78" s="303"/>
      <c r="B78" s="256">
        <v>80117</v>
      </c>
      <c r="C78" s="249" t="s">
        <v>419</v>
      </c>
      <c r="D78" s="251">
        <f>D79+D80+D81+D82</f>
        <v>3086993</v>
      </c>
      <c r="E78" s="251">
        <f>E79+E80+E81+E82</f>
        <v>3086993</v>
      </c>
      <c r="F78" s="251">
        <f>SUM(F79:F81)</f>
        <v>2256128</v>
      </c>
      <c r="G78" s="251">
        <f>SUM(G79:G81)</f>
        <v>264243</v>
      </c>
      <c r="H78" s="251">
        <f>H82</f>
        <v>563064</v>
      </c>
      <c r="I78" s="251">
        <f>I79+I80+I81</f>
        <v>3558</v>
      </c>
      <c r="J78" s="242">
        <v>0</v>
      </c>
      <c r="K78" s="252">
        <v>0</v>
      </c>
      <c r="L78" s="252">
        <v>0</v>
      </c>
      <c r="M78" s="253">
        <v>0</v>
      </c>
      <c r="N78" s="253">
        <v>0</v>
      </c>
      <c r="O78" s="253">
        <v>0</v>
      </c>
      <c r="P78" s="253">
        <v>0</v>
      </c>
    </row>
    <row r="79" spans="1:16" ht="12.75">
      <c r="A79" s="303"/>
      <c r="B79" s="321"/>
      <c r="C79" s="261" t="s">
        <v>381</v>
      </c>
      <c r="D79" s="262">
        <f>E79</f>
        <v>82082</v>
      </c>
      <c r="E79" s="262">
        <f>F79+G79+H79+I79</f>
        <v>82082</v>
      </c>
      <c r="F79" s="262">
        <v>67147</v>
      </c>
      <c r="G79" s="262">
        <v>14795</v>
      </c>
      <c r="H79" s="262">
        <v>0</v>
      </c>
      <c r="I79" s="262">
        <v>140</v>
      </c>
      <c r="J79" s="263">
        <v>0</v>
      </c>
      <c r="K79" s="264">
        <v>0</v>
      </c>
      <c r="L79" s="264">
        <v>0</v>
      </c>
      <c r="M79" s="259">
        <v>0</v>
      </c>
      <c r="N79" s="259">
        <v>0</v>
      </c>
      <c r="O79" s="259">
        <v>0</v>
      </c>
      <c r="P79" s="259">
        <v>0</v>
      </c>
    </row>
    <row r="80" spans="1:16" ht="12.75">
      <c r="A80" s="303"/>
      <c r="B80" s="321"/>
      <c r="C80" s="261" t="s">
        <v>382</v>
      </c>
      <c r="D80" s="262">
        <f>E80</f>
        <v>477864</v>
      </c>
      <c r="E80" s="262">
        <f>F80+G80+I80</f>
        <v>477864</v>
      </c>
      <c r="F80" s="262">
        <v>380798</v>
      </c>
      <c r="G80" s="262">
        <v>96648</v>
      </c>
      <c r="H80" s="262">
        <v>0</v>
      </c>
      <c r="I80" s="262">
        <v>418</v>
      </c>
      <c r="J80" s="263">
        <v>0</v>
      </c>
      <c r="K80" s="264">
        <v>0</v>
      </c>
      <c r="L80" s="264">
        <v>0</v>
      </c>
      <c r="M80" s="259">
        <v>0</v>
      </c>
      <c r="N80" s="259">
        <v>0</v>
      </c>
      <c r="O80" s="259">
        <v>0</v>
      </c>
      <c r="P80" s="259">
        <v>0</v>
      </c>
    </row>
    <row r="81" spans="1:16" ht="12.75">
      <c r="A81" s="303"/>
      <c r="B81" s="321"/>
      <c r="C81" s="261" t="s">
        <v>383</v>
      </c>
      <c r="D81" s="262">
        <f>E81</f>
        <v>1963983</v>
      </c>
      <c r="E81" s="262">
        <f>F81+G81+I81</f>
        <v>1963983</v>
      </c>
      <c r="F81" s="262">
        <v>1808183</v>
      </c>
      <c r="G81" s="262">
        <v>152800</v>
      </c>
      <c r="H81" s="262">
        <v>0</v>
      </c>
      <c r="I81" s="262">
        <v>3000</v>
      </c>
      <c r="J81" s="263">
        <v>0</v>
      </c>
      <c r="K81" s="264">
        <v>0</v>
      </c>
      <c r="L81" s="264">
        <v>0</v>
      </c>
      <c r="M81" s="259">
        <v>0</v>
      </c>
      <c r="N81" s="259">
        <v>0</v>
      </c>
      <c r="O81" s="259">
        <v>0</v>
      </c>
      <c r="P81" s="259">
        <v>0</v>
      </c>
    </row>
    <row r="82" spans="1:16" ht="12.75">
      <c r="A82" s="303"/>
      <c r="B82" s="324"/>
      <c r="C82" s="261" t="s">
        <v>385</v>
      </c>
      <c r="D82" s="262">
        <f>E82</f>
        <v>563064</v>
      </c>
      <c r="E82" s="262">
        <f>H82</f>
        <v>563064</v>
      </c>
      <c r="F82" s="262">
        <v>0</v>
      </c>
      <c r="G82" s="262">
        <v>0</v>
      </c>
      <c r="H82" s="262">
        <v>563064</v>
      </c>
      <c r="I82" s="262">
        <v>0</v>
      </c>
      <c r="J82" s="263">
        <v>0</v>
      </c>
      <c r="K82" s="264">
        <v>0</v>
      </c>
      <c r="L82" s="264">
        <v>0</v>
      </c>
      <c r="M82" s="259">
        <v>0</v>
      </c>
      <c r="N82" s="259">
        <v>0</v>
      </c>
      <c r="O82" s="259">
        <v>0</v>
      </c>
      <c r="P82" s="259">
        <v>0</v>
      </c>
    </row>
    <row r="83" spans="1:16" ht="12.75">
      <c r="A83" s="40"/>
      <c r="B83" s="39">
        <v>80120</v>
      </c>
      <c r="C83" s="249" t="s">
        <v>161</v>
      </c>
      <c r="D83" s="251">
        <f>SUM(D84:D98)-4</f>
        <v>2940215</v>
      </c>
      <c r="E83" s="251">
        <f>SUM(E84:E98)-5</f>
        <v>2940215</v>
      </c>
      <c r="F83" s="251">
        <f>SUM(F84:F98)-6</f>
        <v>2264403</v>
      </c>
      <c r="G83" s="251">
        <f>SUM(G84:G98)-7</f>
        <v>503993</v>
      </c>
      <c r="H83" s="251">
        <f>SUM(H84:H98)-8</f>
        <v>165455</v>
      </c>
      <c r="I83" s="251">
        <f>SUM(I84:I98)-9</f>
        <v>6364</v>
      </c>
      <c r="J83" s="252">
        <v>0</v>
      </c>
      <c r="K83" s="252">
        <v>0</v>
      </c>
      <c r="L83" s="252">
        <v>0</v>
      </c>
      <c r="M83" s="253">
        <v>0</v>
      </c>
      <c r="N83" s="253">
        <v>0</v>
      </c>
      <c r="O83" s="253">
        <v>0</v>
      </c>
      <c r="P83" s="253">
        <v>0</v>
      </c>
    </row>
    <row r="84" spans="1:16" ht="12.75">
      <c r="A84" s="303"/>
      <c r="B84" s="304"/>
      <c r="C84" s="261" t="s">
        <v>381</v>
      </c>
      <c r="D84" s="262">
        <f>E84</f>
        <v>711914</v>
      </c>
      <c r="E84" s="262">
        <f>F84+G84+I84</f>
        <v>711914</v>
      </c>
      <c r="F84" s="262">
        <v>553989</v>
      </c>
      <c r="G84" s="262">
        <v>156585</v>
      </c>
      <c r="H84" s="262">
        <v>0</v>
      </c>
      <c r="I84" s="262">
        <v>1340</v>
      </c>
      <c r="J84" s="264">
        <v>0</v>
      </c>
      <c r="K84" s="264">
        <v>0</v>
      </c>
      <c r="L84" s="264">
        <v>0</v>
      </c>
      <c r="M84" s="259">
        <v>0</v>
      </c>
      <c r="N84" s="259">
        <v>0</v>
      </c>
      <c r="O84" s="259">
        <v>0</v>
      </c>
      <c r="P84" s="259">
        <v>0</v>
      </c>
    </row>
    <row r="85" spans="1:16" ht="12.75">
      <c r="A85" s="305"/>
      <c r="B85" s="306"/>
      <c r="C85" s="261" t="s">
        <v>382</v>
      </c>
      <c r="D85" s="262">
        <f>E85</f>
        <v>2062846</v>
      </c>
      <c r="E85" s="262">
        <f>F85+G85+I85</f>
        <v>2062846</v>
      </c>
      <c r="F85" s="262">
        <v>1710414</v>
      </c>
      <c r="G85" s="262">
        <v>347408</v>
      </c>
      <c r="H85" s="262">
        <v>0</v>
      </c>
      <c r="I85" s="262">
        <v>5024</v>
      </c>
      <c r="J85" s="264">
        <v>0</v>
      </c>
      <c r="K85" s="264">
        <v>0</v>
      </c>
      <c r="L85" s="264">
        <v>0</v>
      </c>
      <c r="M85" s="259">
        <v>0</v>
      </c>
      <c r="N85" s="259">
        <v>0</v>
      </c>
      <c r="O85" s="259">
        <v>0</v>
      </c>
      <c r="P85" s="259">
        <v>0</v>
      </c>
    </row>
    <row r="86" spans="1:16" ht="15">
      <c r="A86" s="312"/>
      <c r="B86" s="313"/>
      <c r="C86" s="314"/>
      <c r="D86" s="279"/>
      <c r="E86" s="279"/>
      <c r="F86" s="279"/>
      <c r="G86" s="279"/>
      <c r="H86" s="687" t="s">
        <v>493</v>
      </c>
      <c r="I86" s="279"/>
      <c r="J86" s="315"/>
      <c r="K86" s="315"/>
      <c r="L86" s="315"/>
      <c r="M86" s="278"/>
      <c r="N86" s="278"/>
      <c r="O86" s="278"/>
      <c r="P86" s="278"/>
    </row>
    <row r="87" spans="1:16" ht="12.75">
      <c r="A87" s="34"/>
      <c r="B87" s="205"/>
      <c r="C87" s="205"/>
      <c r="D87" s="206"/>
      <c r="E87" s="207"/>
      <c r="F87" s="208"/>
      <c r="G87" s="209" t="s">
        <v>63</v>
      </c>
      <c r="H87" s="210"/>
      <c r="I87" s="210"/>
      <c r="J87" s="211"/>
      <c r="K87" s="211"/>
      <c r="L87" s="212"/>
      <c r="M87" s="213"/>
      <c r="N87" s="214"/>
      <c r="O87" s="214"/>
      <c r="P87" s="215"/>
    </row>
    <row r="88" spans="1:16" ht="12.75">
      <c r="A88" s="31"/>
      <c r="B88" s="217"/>
      <c r="C88" s="217"/>
      <c r="D88" s="218"/>
      <c r="E88" s="280"/>
      <c r="F88" s="220"/>
      <c r="G88" s="221" t="s">
        <v>122</v>
      </c>
      <c r="H88" s="221"/>
      <c r="I88" s="221"/>
      <c r="J88" s="222"/>
      <c r="K88" s="222"/>
      <c r="L88" s="215"/>
      <c r="M88" s="217"/>
      <c r="N88" s="213" t="s">
        <v>122</v>
      </c>
      <c r="O88" s="214"/>
      <c r="P88" s="215"/>
    </row>
    <row r="89" spans="1:16" ht="12.75">
      <c r="A89" s="35" t="s">
        <v>1</v>
      </c>
      <c r="B89" s="223" t="s">
        <v>2</v>
      </c>
      <c r="C89" s="223" t="s">
        <v>123</v>
      </c>
      <c r="D89" s="218"/>
      <c r="E89" s="218"/>
      <c r="F89" s="764" t="s">
        <v>187</v>
      </c>
      <c r="G89" s="765"/>
      <c r="H89" s="224" t="s">
        <v>125</v>
      </c>
      <c r="I89" s="218" t="s">
        <v>126</v>
      </c>
      <c r="J89" s="224" t="s">
        <v>127</v>
      </c>
      <c r="K89" s="218" t="s">
        <v>128</v>
      </c>
      <c r="L89" s="35" t="s">
        <v>5</v>
      </c>
      <c r="M89" s="35" t="s">
        <v>128</v>
      </c>
      <c r="N89" s="225"/>
      <c r="O89" s="761" t="s">
        <v>122</v>
      </c>
      <c r="P89" s="226"/>
    </row>
    <row r="90" spans="1:16" ht="12.75">
      <c r="A90" s="35"/>
      <c r="B90" s="223"/>
      <c r="C90" s="223"/>
      <c r="D90" s="218" t="s">
        <v>62</v>
      </c>
      <c r="E90" s="218" t="s">
        <v>5</v>
      </c>
      <c r="F90" s="218" t="s">
        <v>124</v>
      </c>
      <c r="G90" s="218" t="s">
        <v>5</v>
      </c>
      <c r="H90" s="224" t="s">
        <v>131</v>
      </c>
      <c r="I90" s="218" t="s">
        <v>132</v>
      </c>
      <c r="J90" s="224" t="s">
        <v>133</v>
      </c>
      <c r="K90" s="218" t="s">
        <v>237</v>
      </c>
      <c r="L90" s="35" t="s">
        <v>194</v>
      </c>
      <c r="M90" s="35" t="s">
        <v>134</v>
      </c>
      <c r="N90" s="227" t="s">
        <v>242</v>
      </c>
      <c r="O90" s="35" t="s">
        <v>246</v>
      </c>
      <c r="P90" s="35" t="s">
        <v>250</v>
      </c>
    </row>
    <row r="91" spans="1:16" ht="12.75">
      <c r="A91" s="35"/>
      <c r="B91" s="223"/>
      <c r="C91" s="223"/>
      <c r="D91" s="218" t="s">
        <v>429</v>
      </c>
      <c r="E91" s="218" t="s">
        <v>135</v>
      </c>
      <c r="F91" s="218" t="s">
        <v>129</v>
      </c>
      <c r="G91" s="218" t="s">
        <v>130</v>
      </c>
      <c r="H91" s="224" t="s">
        <v>135</v>
      </c>
      <c r="I91" s="218" t="s">
        <v>138</v>
      </c>
      <c r="J91" s="224" t="s">
        <v>417</v>
      </c>
      <c r="K91" s="218" t="s">
        <v>238</v>
      </c>
      <c r="L91" s="35" t="s">
        <v>240</v>
      </c>
      <c r="M91" s="35"/>
      <c r="N91" s="225" t="s">
        <v>243</v>
      </c>
      <c r="O91" s="35" t="s">
        <v>247</v>
      </c>
      <c r="P91" s="35" t="s">
        <v>251</v>
      </c>
    </row>
    <row r="92" spans="1:16" ht="12.75">
      <c r="A92" s="35"/>
      <c r="B92" s="223"/>
      <c r="C92" s="223"/>
      <c r="D92" s="218" t="s">
        <v>254</v>
      </c>
      <c r="E92" s="218"/>
      <c r="F92" s="218" t="s">
        <v>136</v>
      </c>
      <c r="G92" s="218" t="s">
        <v>137</v>
      </c>
      <c r="H92" s="224"/>
      <c r="I92" s="218" t="s">
        <v>142</v>
      </c>
      <c r="J92" s="224" t="s">
        <v>143</v>
      </c>
      <c r="K92" s="218" t="s">
        <v>239</v>
      </c>
      <c r="L92" s="35" t="s">
        <v>241</v>
      </c>
      <c r="M92" s="35"/>
      <c r="N92" s="225" t="s">
        <v>295</v>
      </c>
      <c r="O92" s="35" t="s">
        <v>143</v>
      </c>
      <c r="P92" s="35" t="s">
        <v>252</v>
      </c>
    </row>
    <row r="93" spans="1:16" ht="12.75">
      <c r="A93" s="35"/>
      <c r="B93" s="223"/>
      <c r="C93" s="223"/>
      <c r="D93" s="218"/>
      <c r="E93" s="218"/>
      <c r="F93" s="218" t="s">
        <v>140</v>
      </c>
      <c r="G93" s="218" t="s">
        <v>141</v>
      </c>
      <c r="H93" s="224"/>
      <c r="I93" s="218"/>
      <c r="J93" s="224" t="s">
        <v>144</v>
      </c>
      <c r="K93" s="218"/>
      <c r="L93" s="35"/>
      <c r="M93" s="35"/>
      <c r="N93" s="225" t="s">
        <v>296</v>
      </c>
      <c r="O93" s="35" t="s">
        <v>248</v>
      </c>
      <c r="P93" s="35" t="s">
        <v>253</v>
      </c>
    </row>
    <row r="94" spans="1:16" ht="12.75">
      <c r="A94" s="35"/>
      <c r="B94" s="223"/>
      <c r="C94" s="223"/>
      <c r="D94" s="218"/>
      <c r="E94" s="218"/>
      <c r="F94" s="218"/>
      <c r="G94" s="218"/>
      <c r="H94" s="224"/>
      <c r="I94" s="218"/>
      <c r="J94" s="224" t="s">
        <v>410</v>
      </c>
      <c r="K94" s="218"/>
      <c r="L94" s="35"/>
      <c r="M94" s="35"/>
      <c r="N94" s="225"/>
      <c r="O94" s="218" t="s">
        <v>249</v>
      </c>
      <c r="P94" s="35"/>
    </row>
    <row r="95" spans="1:16" ht="12.75">
      <c r="A95" s="36"/>
      <c r="B95" s="228"/>
      <c r="C95" s="228"/>
      <c r="D95" s="229"/>
      <c r="E95" s="229"/>
      <c r="F95" s="229"/>
      <c r="G95" s="229"/>
      <c r="H95" s="224"/>
      <c r="I95" s="229"/>
      <c r="J95" s="224" t="s">
        <v>145</v>
      </c>
      <c r="K95" s="229"/>
      <c r="L95" s="36"/>
      <c r="M95" s="36"/>
      <c r="N95" s="230"/>
      <c r="O95" s="229" t="s">
        <v>145</v>
      </c>
      <c r="P95" s="36"/>
    </row>
    <row r="96" spans="1:16" ht="12.75">
      <c r="A96" s="226">
        <v>1</v>
      </c>
      <c r="B96" s="36">
        <v>2</v>
      </c>
      <c r="C96" s="105">
        <v>3</v>
      </c>
      <c r="D96" s="106">
        <v>4</v>
      </c>
      <c r="E96" s="106">
        <v>5</v>
      </c>
      <c r="F96" s="106">
        <v>6</v>
      </c>
      <c r="G96" s="106">
        <v>7</v>
      </c>
      <c r="H96" s="106">
        <v>8</v>
      </c>
      <c r="I96" s="106">
        <v>9</v>
      </c>
      <c r="J96" s="106">
        <v>10</v>
      </c>
      <c r="K96" s="106">
        <v>11</v>
      </c>
      <c r="L96" s="105">
        <v>12</v>
      </c>
      <c r="M96" s="105">
        <v>13</v>
      </c>
      <c r="N96" s="105">
        <v>14</v>
      </c>
      <c r="O96" s="105">
        <v>15</v>
      </c>
      <c r="P96" s="105">
        <v>16</v>
      </c>
    </row>
    <row r="97" spans="1:16" ht="12.75">
      <c r="A97" s="392"/>
      <c r="B97" s="310"/>
      <c r="C97" s="261"/>
      <c r="D97" s="262"/>
      <c r="E97" s="262"/>
      <c r="F97" s="262"/>
      <c r="G97" s="262"/>
      <c r="H97" s="262"/>
      <c r="I97" s="262"/>
      <c r="J97" s="264"/>
      <c r="K97" s="264"/>
      <c r="L97" s="264"/>
      <c r="M97" s="259"/>
      <c r="N97" s="259"/>
      <c r="O97" s="259"/>
      <c r="P97" s="259"/>
    </row>
    <row r="98" spans="1:16" ht="12.75">
      <c r="A98" s="303"/>
      <c r="B98" s="310"/>
      <c r="C98" s="261" t="s">
        <v>386</v>
      </c>
      <c r="D98" s="262">
        <f>E98</f>
        <v>165455</v>
      </c>
      <c r="E98" s="262">
        <f>H98</f>
        <v>165455</v>
      </c>
      <c r="F98" s="262">
        <v>0</v>
      </c>
      <c r="G98" s="262">
        <v>0</v>
      </c>
      <c r="H98" s="262">
        <v>165455</v>
      </c>
      <c r="I98" s="262">
        <v>0</v>
      </c>
      <c r="J98" s="264">
        <v>0</v>
      </c>
      <c r="K98" s="264">
        <v>0</v>
      </c>
      <c r="L98" s="264">
        <v>0</v>
      </c>
      <c r="M98" s="259">
        <v>0</v>
      </c>
      <c r="N98" s="259">
        <v>0</v>
      </c>
      <c r="O98" s="259">
        <v>0</v>
      </c>
      <c r="P98" s="259">
        <v>0</v>
      </c>
    </row>
    <row r="99" spans="1:16" ht="12.75">
      <c r="A99" s="303"/>
      <c r="B99" s="256">
        <v>80144</v>
      </c>
      <c r="C99" s="249" t="s">
        <v>160</v>
      </c>
      <c r="D99" s="251">
        <f>D100</f>
        <v>604872</v>
      </c>
      <c r="E99" s="251">
        <f>E100</f>
        <v>604872</v>
      </c>
      <c r="F99" s="251">
        <f>F100</f>
        <v>474980</v>
      </c>
      <c r="G99" s="251">
        <f>G100</f>
        <v>113749</v>
      </c>
      <c r="H99" s="251">
        <v>0</v>
      </c>
      <c r="I99" s="251">
        <f>I100</f>
        <v>16143</v>
      </c>
      <c r="J99" s="242">
        <v>0</v>
      </c>
      <c r="K99" s="252">
        <v>0</v>
      </c>
      <c r="L99" s="264">
        <v>0</v>
      </c>
      <c r="M99" s="259">
        <v>0</v>
      </c>
      <c r="N99" s="259">
        <v>0</v>
      </c>
      <c r="O99" s="259">
        <v>0</v>
      </c>
      <c r="P99" s="259">
        <v>0</v>
      </c>
    </row>
    <row r="100" spans="1:16" ht="12.75">
      <c r="A100" s="303"/>
      <c r="B100" s="311"/>
      <c r="C100" s="261" t="s">
        <v>268</v>
      </c>
      <c r="D100" s="262">
        <f>E100</f>
        <v>604872</v>
      </c>
      <c r="E100" s="262">
        <f>F100+G100+I100</f>
        <v>604872</v>
      </c>
      <c r="F100" s="262">
        <v>474980</v>
      </c>
      <c r="G100" s="262">
        <v>113749</v>
      </c>
      <c r="H100" s="262">
        <v>0</v>
      </c>
      <c r="I100" s="262">
        <v>16143</v>
      </c>
      <c r="J100" s="263">
        <v>0</v>
      </c>
      <c r="K100" s="264">
        <v>0</v>
      </c>
      <c r="L100" s="264">
        <v>0</v>
      </c>
      <c r="M100" s="259">
        <v>0</v>
      </c>
      <c r="N100" s="259">
        <v>0</v>
      </c>
      <c r="O100" s="259">
        <v>0</v>
      </c>
      <c r="P100" s="259">
        <v>0</v>
      </c>
    </row>
    <row r="101" spans="1:16" ht="12.75">
      <c r="A101" s="296"/>
      <c r="B101" s="309">
        <v>80146</v>
      </c>
      <c r="C101" s="249" t="s">
        <v>162</v>
      </c>
      <c r="D101" s="251">
        <f>SUM(D102:D106)</f>
        <v>82060</v>
      </c>
      <c r="E101" s="251">
        <f>SUM(E102:E106)</f>
        <v>82060</v>
      </c>
      <c r="F101" s="251">
        <v>0</v>
      </c>
      <c r="G101" s="251">
        <f>SUM(G102:G106)</f>
        <v>82060</v>
      </c>
      <c r="H101" s="251">
        <f>SUM(H102:H106)</f>
        <v>0</v>
      </c>
      <c r="I101" s="251">
        <v>0</v>
      </c>
      <c r="J101" s="242">
        <v>0</v>
      </c>
      <c r="K101" s="252">
        <v>0</v>
      </c>
      <c r="L101" s="252">
        <v>0</v>
      </c>
      <c r="M101" s="253">
        <v>0</v>
      </c>
      <c r="N101" s="253">
        <v>0</v>
      </c>
      <c r="O101" s="253">
        <v>0</v>
      </c>
      <c r="P101" s="253">
        <v>0</v>
      </c>
    </row>
    <row r="102" spans="1:16" ht="12.75">
      <c r="A102" s="304"/>
      <c r="B102" s="310"/>
      <c r="C102" s="261" t="s">
        <v>268</v>
      </c>
      <c r="D102" s="262">
        <f>E102</f>
        <v>27444</v>
      </c>
      <c r="E102" s="262">
        <f>G102</f>
        <v>27444</v>
      </c>
      <c r="F102" s="262">
        <v>0</v>
      </c>
      <c r="G102" s="262">
        <v>27444</v>
      </c>
      <c r="H102" s="262">
        <v>0</v>
      </c>
      <c r="I102" s="262">
        <v>0</v>
      </c>
      <c r="J102" s="264">
        <v>0</v>
      </c>
      <c r="K102" s="264">
        <v>0</v>
      </c>
      <c r="L102" s="264">
        <v>0</v>
      </c>
      <c r="M102" s="259">
        <v>0</v>
      </c>
      <c r="N102" s="259">
        <v>0</v>
      </c>
      <c r="O102" s="259">
        <v>0</v>
      </c>
      <c r="P102" s="259">
        <v>0</v>
      </c>
    </row>
    <row r="103" spans="1:16" ht="12.75">
      <c r="A103" s="304"/>
      <c r="B103" s="310"/>
      <c r="C103" s="261" t="s">
        <v>381</v>
      </c>
      <c r="D103" s="262">
        <f>E103</f>
        <v>8282</v>
      </c>
      <c r="E103" s="262">
        <f>G103</f>
        <v>8282</v>
      </c>
      <c r="F103" s="262">
        <v>0</v>
      </c>
      <c r="G103" s="262">
        <v>8282</v>
      </c>
      <c r="H103" s="262">
        <v>0</v>
      </c>
      <c r="I103" s="262">
        <v>0</v>
      </c>
      <c r="J103" s="264">
        <v>0</v>
      </c>
      <c r="K103" s="264">
        <v>0</v>
      </c>
      <c r="L103" s="264">
        <v>0</v>
      </c>
      <c r="M103" s="259">
        <v>0</v>
      </c>
      <c r="N103" s="259">
        <v>0</v>
      </c>
      <c r="O103" s="259">
        <v>0</v>
      </c>
      <c r="P103" s="259">
        <v>0</v>
      </c>
    </row>
    <row r="104" spans="1:16" ht="12.75">
      <c r="A104" s="304"/>
      <c r="B104" s="310"/>
      <c r="C104" s="261" t="s">
        <v>382</v>
      </c>
      <c r="D104" s="262">
        <f>E104</f>
        <v>13795</v>
      </c>
      <c r="E104" s="262">
        <f>G104</f>
        <v>13795</v>
      </c>
      <c r="F104" s="262">
        <v>0</v>
      </c>
      <c r="G104" s="262">
        <v>13795</v>
      </c>
      <c r="H104" s="262">
        <v>0</v>
      </c>
      <c r="I104" s="262">
        <v>0</v>
      </c>
      <c r="J104" s="264">
        <v>0</v>
      </c>
      <c r="K104" s="264">
        <v>0</v>
      </c>
      <c r="L104" s="264">
        <v>0</v>
      </c>
      <c r="M104" s="259">
        <v>0</v>
      </c>
      <c r="N104" s="259">
        <v>0</v>
      </c>
      <c r="O104" s="259">
        <v>0</v>
      </c>
      <c r="P104" s="259">
        <v>0</v>
      </c>
    </row>
    <row r="105" spans="1:16" ht="12.75">
      <c r="A105" s="304"/>
      <c r="B105" s="310"/>
      <c r="C105" s="261" t="s">
        <v>383</v>
      </c>
      <c r="D105" s="262">
        <f>E105</f>
        <v>20230</v>
      </c>
      <c r="E105" s="262">
        <f>G105</f>
        <v>20230</v>
      </c>
      <c r="F105" s="262">
        <v>0</v>
      </c>
      <c r="G105" s="262">
        <v>20230</v>
      </c>
      <c r="H105" s="262">
        <v>0</v>
      </c>
      <c r="I105" s="262">
        <v>0</v>
      </c>
      <c r="J105" s="264">
        <v>0</v>
      </c>
      <c r="K105" s="264">
        <v>0</v>
      </c>
      <c r="L105" s="264">
        <v>0</v>
      </c>
      <c r="M105" s="259">
        <v>0</v>
      </c>
      <c r="N105" s="259">
        <v>0</v>
      </c>
      <c r="O105" s="259">
        <v>0</v>
      </c>
      <c r="P105" s="259">
        <v>0</v>
      </c>
    </row>
    <row r="106" spans="1:16" ht="12.75">
      <c r="A106" s="304"/>
      <c r="B106" s="311"/>
      <c r="C106" s="261" t="s">
        <v>270</v>
      </c>
      <c r="D106" s="262">
        <f>E106</f>
        <v>12309</v>
      </c>
      <c r="E106" s="262">
        <f>G106</f>
        <v>12309</v>
      </c>
      <c r="F106" s="262">
        <v>0</v>
      </c>
      <c r="G106" s="262">
        <f>1462+3570+2434+4843</f>
        <v>12309</v>
      </c>
      <c r="H106" s="262">
        <v>0</v>
      </c>
      <c r="I106" s="262">
        <v>0</v>
      </c>
      <c r="J106" s="264">
        <v>0</v>
      </c>
      <c r="K106" s="264">
        <v>0</v>
      </c>
      <c r="L106" s="264">
        <v>0</v>
      </c>
      <c r="M106" s="259">
        <v>0</v>
      </c>
      <c r="N106" s="259">
        <v>0</v>
      </c>
      <c r="O106" s="259">
        <v>0</v>
      </c>
      <c r="P106" s="259">
        <v>0</v>
      </c>
    </row>
    <row r="107" spans="1:16" ht="12.75">
      <c r="A107" s="304"/>
      <c r="B107" s="256">
        <v>80151</v>
      </c>
      <c r="C107" s="249" t="s">
        <v>326</v>
      </c>
      <c r="D107" s="251">
        <f>D108</f>
        <v>97971</v>
      </c>
      <c r="E107" s="251">
        <f>E108</f>
        <v>97971</v>
      </c>
      <c r="F107" s="251">
        <f>F108</f>
        <v>87431</v>
      </c>
      <c r="G107" s="251">
        <f>G108</f>
        <v>10040</v>
      </c>
      <c r="H107" s="251">
        <v>0</v>
      </c>
      <c r="I107" s="251">
        <f>I108</f>
        <v>500</v>
      </c>
      <c r="J107" s="252">
        <v>0</v>
      </c>
      <c r="K107" s="252">
        <v>0</v>
      </c>
      <c r="L107" s="252">
        <v>0</v>
      </c>
      <c r="M107" s="253">
        <v>0</v>
      </c>
      <c r="N107" s="253">
        <v>0</v>
      </c>
      <c r="O107" s="253">
        <v>0</v>
      </c>
      <c r="P107" s="253">
        <v>0</v>
      </c>
    </row>
    <row r="108" spans="1:16" ht="12.75">
      <c r="A108" s="304"/>
      <c r="B108" s="311"/>
      <c r="C108" s="261" t="s">
        <v>345</v>
      </c>
      <c r="D108" s="262">
        <f>E108</f>
        <v>97971</v>
      </c>
      <c r="E108" s="262">
        <f>F108+G108+I108</f>
        <v>97971</v>
      </c>
      <c r="F108" s="262">
        <v>87431</v>
      </c>
      <c r="G108" s="262">
        <v>10040</v>
      </c>
      <c r="H108" s="262">
        <v>0</v>
      </c>
      <c r="I108" s="262">
        <v>500</v>
      </c>
      <c r="J108" s="264">
        <v>0</v>
      </c>
      <c r="K108" s="264">
        <v>0</v>
      </c>
      <c r="L108" s="264">
        <v>0</v>
      </c>
      <c r="M108" s="259">
        <v>0</v>
      </c>
      <c r="N108" s="259">
        <v>0</v>
      </c>
      <c r="O108" s="259">
        <v>0</v>
      </c>
      <c r="P108" s="259">
        <v>0</v>
      </c>
    </row>
    <row r="109" spans="1:19" s="69" customFormat="1" ht="12.75">
      <c r="A109" s="304"/>
      <c r="B109" s="256">
        <v>80152</v>
      </c>
      <c r="C109" s="249" t="s">
        <v>288</v>
      </c>
      <c r="D109" s="251"/>
      <c r="E109" s="251"/>
      <c r="F109" s="251"/>
      <c r="G109" s="251"/>
      <c r="H109" s="251"/>
      <c r="I109" s="251"/>
      <c r="J109" s="252"/>
      <c r="K109" s="252"/>
      <c r="L109" s="252"/>
      <c r="M109" s="253"/>
      <c r="N109" s="253"/>
      <c r="O109" s="253"/>
      <c r="P109" s="253"/>
      <c r="Q109" s="5"/>
      <c r="R109" s="5"/>
      <c r="S109" s="5"/>
    </row>
    <row r="110" spans="1:19" s="69" customFormat="1" ht="12.75">
      <c r="A110" s="304"/>
      <c r="B110" s="310"/>
      <c r="C110" s="249" t="s">
        <v>289</v>
      </c>
      <c r="D110" s="251"/>
      <c r="E110" s="251"/>
      <c r="F110" s="251"/>
      <c r="G110" s="251"/>
      <c r="H110" s="251"/>
      <c r="I110" s="251"/>
      <c r="J110" s="252"/>
      <c r="K110" s="252"/>
      <c r="L110" s="252"/>
      <c r="M110" s="253"/>
      <c r="N110" s="253"/>
      <c r="O110" s="253"/>
      <c r="P110" s="253"/>
      <c r="Q110" s="5"/>
      <c r="R110" s="5"/>
      <c r="S110" s="5"/>
    </row>
    <row r="111" spans="1:19" s="69" customFormat="1" ht="12.75">
      <c r="A111" s="304"/>
      <c r="B111" s="310"/>
      <c r="C111" s="249" t="s">
        <v>450</v>
      </c>
      <c r="D111" s="251"/>
      <c r="E111" s="251"/>
      <c r="F111" s="251"/>
      <c r="G111" s="251"/>
      <c r="H111" s="251"/>
      <c r="I111" s="251"/>
      <c r="J111" s="252"/>
      <c r="K111" s="252"/>
      <c r="L111" s="252"/>
      <c r="M111" s="253"/>
      <c r="N111" s="253"/>
      <c r="O111" s="253"/>
      <c r="P111" s="253"/>
      <c r="Q111" s="5"/>
      <c r="R111" s="5"/>
      <c r="S111" s="5"/>
    </row>
    <row r="112" spans="1:19" s="69" customFormat="1" ht="12.75">
      <c r="A112" s="304"/>
      <c r="B112" s="310"/>
      <c r="C112" s="249" t="s">
        <v>451</v>
      </c>
      <c r="D112" s="251"/>
      <c r="E112" s="251"/>
      <c r="F112" s="251"/>
      <c r="G112" s="251"/>
      <c r="H112" s="251"/>
      <c r="I112" s="251"/>
      <c r="J112" s="252"/>
      <c r="K112" s="252"/>
      <c r="L112" s="252"/>
      <c r="M112" s="253"/>
      <c r="N112" s="253"/>
      <c r="O112" s="253"/>
      <c r="P112" s="253"/>
      <c r="Q112" s="5"/>
      <c r="R112" s="5"/>
      <c r="S112" s="5"/>
    </row>
    <row r="113" spans="1:19" s="69" customFormat="1" ht="12.75">
      <c r="A113" s="304"/>
      <c r="B113" s="310"/>
      <c r="C113" s="249" t="s">
        <v>452</v>
      </c>
      <c r="D113" s="251"/>
      <c r="E113" s="251"/>
      <c r="F113" s="251"/>
      <c r="G113" s="251"/>
      <c r="H113" s="251"/>
      <c r="I113" s="251"/>
      <c r="J113" s="252"/>
      <c r="K113" s="252"/>
      <c r="L113" s="252"/>
      <c r="M113" s="253"/>
      <c r="N113" s="253"/>
      <c r="O113" s="253"/>
      <c r="P113" s="253"/>
      <c r="Q113" s="5"/>
      <c r="R113" s="5"/>
      <c r="S113" s="5"/>
    </row>
    <row r="114" spans="1:19" s="69" customFormat="1" ht="12.75">
      <c r="A114" s="304"/>
      <c r="B114" s="310"/>
      <c r="C114" s="249" t="s">
        <v>453</v>
      </c>
      <c r="D114" s="251"/>
      <c r="E114" s="251"/>
      <c r="F114" s="251"/>
      <c r="G114" s="251"/>
      <c r="H114" s="251"/>
      <c r="I114" s="251"/>
      <c r="J114" s="252"/>
      <c r="K114" s="252"/>
      <c r="L114" s="252"/>
      <c r="M114" s="253"/>
      <c r="N114" s="253"/>
      <c r="O114" s="253"/>
      <c r="P114" s="253"/>
      <c r="Q114" s="5"/>
      <c r="R114" s="5"/>
      <c r="S114" s="5"/>
    </row>
    <row r="115" spans="1:19" s="69" customFormat="1" ht="12.75">
      <c r="A115" s="304"/>
      <c r="B115" s="310"/>
      <c r="C115" s="249" t="s">
        <v>454</v>
      </c>
      <c r="D115" s="251"/>
      <c r="E115" s="251"/>
      <c r="F115" s="251"/>
      <c r="G115" s="251"/>
      <c r="H115" s="251"/>
      <c r="I115" s="251"/>
      <c r="J115" s="252"/>
      <c r="K115" s="252"/>
      <c r="L115" s="252"/>
      <c r="M115" s="253"/>
      <c r="N115" s="253"/>
      <c r="O115" s="253"/>
      <c r="P115" s="253"/>
      <c r="Q115" s="5"/>
      <c r="R115" s="5"/>
      <c r="S115" s="5"/>
    </row>
    <row r="116" spans="1:19" s="69" customFormat="1" ht="12.75">
      <c r="A116" s="304"/>
      <c r="B116" s="310"/>
      <c r="C116" s="249" t="s">
        <v>325</v>
      </c>
      <c r="D116" s="251">
        <f>D117+D118+D119</f>
        <v>584461</v>
      </c>
      <c r="E116" s="251">
        <f>SUM(E117:E119)</f>
        <v>584461</v>
      </c>
      <c r="F116" s="251">
        <f>SUM(F117:F119)</f>
        <v>511795</v>
      </c>
      <c r="G116" s="251">
        <f>SUM(G117:G119)</f>
        <v>72096</v>
      </c>
      <c r="H116" s="251">
        <f>SUM(H117:H119)</f>
        <v>0</v>
      </c>
      <c r="I116" s="251">
        <f>SUM(I117:I119)</f>
        <v>570</v>
      </c>
      <c r="J116" s="252">
        <v>0</v>
      </c>
      <c r="K116" s="252">
        <v>0</v>
      </c>
      <c r="L116" s="252">
        <v>0</v>
      </c>
      <c r="M116" s="253">
        <v>0</v>
      </c>
      <c r="N116" s="253">
        <v>0</v>
      </c>
      <c r="O116" s="253">
        <v>0</v>
      </c>
      <c r="P116" s="253">
        <v>0</v>
      </c>
      <c r="Q116" s="5"/>
      <c r="R116" s="5"/>
      <c r="S116" s="5"/>
    </row>
    <row r="117" spans="1:16" ht="12.75">
      <c r="A117" s="304"/>
      <c r="B117" s="310"/>
      <c r="C117" s="261" t="s">
        <v>381</v>
      </c>
      <c r="D117" s="262">
        <f>E117</f>
        <v>185436</v>
      </c>
      <c r="E117" s="262">
        <f>F117+G117+I117</f>
        <v>185436</v>
      </c>
      <c r="F117" s="262">
        <v>177356</v>
      </c>
      <c r="G117" s="262">
        <v>8010</v>
      </c>
      <c r="H117" s="262">
        <v>0</v>
      </c>
      <c r="I117" s="262">
        <v>70</v>
      </c>
      <c r="J117" s="264">
        <v>0</v>
      </c>
      <c r="K117" s="264">
        <v>0</v>
      </c>
      <c r="L117" s="264">
        <v>0</v>
      </c>
      <c r="M117" s="259">
        <v>0</v>
      </c>
      <c r="N117" s="259">
        <v>0</v>
      </c>
      <c r="O117" s="259">
        <v>0</v>
      </c>
      <c r="P117" s="259">
        <v>0</v>
      </c>
    </row>
    <row r="118" spans="1:16" ht="12.75">
      <c r="A118" s="304"/>
      <c r="B118" s="310"/>
      <c r="C118" s="261" t="s">
        <v>382</v>
      </c>
      <c r="D118" s="262">
        <f>E118</f>
        <v>204726</v>
      </c>
      <c r="E118" s="262">
        <f>F118+G118</f>
        <v>204726</v>
      </c>
      <c r="F118" s="262">
        <v>169505</v>
      </c>
      <c r="G118" s="262">
        <v>35221</v>
      </c>
      <c r="H118" s="262">
        <v>0</v>
      </c>
      <c r="I118" s="262">
        <v>0</v>
      </c>
      <c r="J118" s="264">
        <v>0</v>
      </c>
      <c r="K118" s="264">
        <v>0</v>
      </c>
      <c r="L118" s="264">
        <v>0</v>
      </c>
      <c r="M118" s="259">
        <v>0</v>
      </c>
      <c r="N118" s="259">
        <v>0</v>
      </c>
      <c r="O118" s="259">
        <v>0</v>
      </c>
      <c r="P118" s="259">
        <v>0</v>
      </c>
    </row>
    <row r="119" spans="1:16" ht="12.75">
      <c r="A119" s="304"/>
      <c r="B119" s="311"/>
      <c r="C119" s="261" t="s">
        <v>345</v>
      </c>
      <c r="D119" s="262">
        <f>E119</f>
        <v>194299</v>
      </c>
      <c r="E119" s="262">
        <f>F119+G119+I119</f>
        <v>194299</v>
      </c>
      <c r="F119" s="262">
        <v>164934</v>
      </c>
      <c r="G119" s="262">
        <v>28865</v>
      </c>
      <c r="H119" s="262">
        <v>0</v>
      </c>
      <c r="I119" s="262">
        <v>500</v>
      </c>
      <c r="J119" s="264">
        <v>0</v>
      </c>
      <c r="K119" s="264">
        <v>0</v>
      </c>
      <c r="L119" s="264">
        <v>0</v>
      </c>
      <c r="M119" s="259">
        <v>0</v>
      </c>
      <c r="N119" s="259">
        <v>0</v>
      </c>
      <c r="O119" s="259">
        <v>0</v>
      </c>
      <c r="P119" s="259">
        <v>0</v>
      </c>
    </row>
    <row r="120" spans="1:16" ht="12.75">
      <c r="A120" s="296"/>
      <c r="B120" s="256">
        <v>80195</v>
      </c>
      <c r="C120" s="249" t="s">
        <v>151</v>
      </c>
      <c r="D120" s="251">
        <f>SUM(D121:D126)</f>
        <v>374188</v>
      </c>
      <c r="E120" s="251">
        <f>G120+F120</f>
        <v>374188</v>
      </c>
      <c r="F120" s="251">
        <f>SUM(F121:F126)</f>
        <v>0</v>
      </c>
      <c r="G120" s="251">
        <f>SUM(G121:G126)</f>
        <v>374188</v>
      </c>
      <c r="H120" s="251">
        <v>0</v>
      </c>
      <c r="I120" s="251">
        <v>0</v>
      </c>
      <c r="J120" s="252">
        <v>0</v>
      </c>
      <c r="K120" s="252">
        <v>0</v>
      </c>
      <c r="L120" s="252">
        <v>0</v>
      </c>
      <c r="M120" s="253">
        <v>0</v>
      </c>
      <c r="N120" s="253">
        <v>0</v>
      </c>
      <c r="O120" s="253">
        <v>0</v>
      </c>
      <c r="P120" s="253">
        <v>0</v>
      </c>
    </row>
    <row r="121" spans="1:16" ht="12.75">
      <c r="A121" s="303"/>
      <c r="B121" s="321"/>
      <c r="C121" s="261" t="s">
        <v>394</v>
      </c>
      <c r="D121" s="262">
        <f aca="true" t="shared" si="5" ref="D121:D126">E121</f>
        <v>0</v>
      </c>
      <c r="E121" s="262">
        <f>F121+G121</f>
        <v>0</v>
      </c>
      <c r="F121" s="262"/>
      <c r="G121" s="262"/>
      <c r="H121" s="262">
        <v>0</v>
      </c>
      <c r="I121" s="262">
        <v>0</v>
      </c>
      <c r="J121" s="264">
        <v>0</v>
      </c>
      <c r="K121" s="264">
        <v>0</v>
      </c>
      <c r="L121" s="264">
        <v>0</v>
      </c>
      <c r="M121" s="259">
        <v>0</v>
      </c>
      <c r="N121" s="259">
        <v>0</v>
      </c>
      <c r="O121" s="259">
        <v>0</v>
      </c>
      <c r="P121" s="259">
        <v>0</v>
      </c>
    </row>
    <row r="122" spans="1:16" ht="12.75">
      <c r="A122" s="304"/>
      <c r="B122" s="310"/>
      <c r="C122" s="261" t="s">
        <v>268</v>
      </c>
      <c r="D122" s="262">
        <f t="shared" si="5"/>
        <v>4433</v>
      </c>
      <c r="E122" s="262">
        <f>G122</f>
        <v>4433</v>
      </c>
      <c r="F122" s="262">
        <v>0</v>
      </c>
      <c r="G122" s="262">
        <v>4433</v>
      </c>
      <c r="H122" s="262">
        <v>0</v>
      </c>
      <c r="I122" s="262">
        <v>0</v>
      </c>
      <c r="J122" s="264">
        <v>0</v>
      </c>
      <c r="K122" s="264">
        <v>0</v>
      </c>
      <c r="L122" s="264">
        <v>0</v>
      </c>
      <c r="M122" s="259">
        <v>0</v>
      </c>
      <c r="N122" s="259">
        <v>0</v>
      </c>
      <c r="O122" s="259">
        <v>0</v>
      </c>
      <c r="P122" s="259">
        <v>0</v>
      </c>
    </row>
    <row r="123" spans="1:16" ht="12.75">
      <c r="A123" s="304"/>
      <c r="B123" s="310"/>
      <c r="C123" s="261" t="s">
        <v>381</v>
      </c>
      <c r="D123" s="262">
        <f t="shared" si="5"/>
        <v>40158</v>
      </c>
      <c r="E123" s="262">
        <f>G123</f>
        <v>40158</v>
      </c>
      <c r="F123" s="262">
        <v>0</v>
      </c>
      <c r="G123" s="262">
        <v>40158</v>
      </c>
      <c r="H123" s="262">
        <v>0</v>
      </c>
      <c r="I123" s="262">
        <v>0</v>
      </c>
      <c r="J123" s="264">
        <v>0</v>
      </c>
      <c r="K123" s="264">
        <v>0</v>
      </c>
      <c r="L123" s="264">
        <v>0</v>
      </c>
      <c r="M123" s="259">
        <v>0</v>
      </c>
      <c r="N123" s="259">
        <v>0</v>
      </c>
      <c r="O123" s="259">
        <v>0</v>
      </c>
      <c r="P123" s="259">
        <v>0</v>
      </c>
    </row>
    <row r="124" spans="1:16" ht="12.75">
      <c r="A124" s="304"/>
      <c r="B124" s="310"/>
      <c r="C124" s="261" t="s">
        <v>382</v>
      </c>
      <c r="D124" s="262">
        <f t="shared" si="5"/>
        <v>38114</v>
      </c>
      <c r="E124" s="262">
        <f>G124</f>
        <v>38114</v>
      </c>
      <c r="F124" s="262">
        <v>0</v>
      </c>
      <c r="G124" s="262">
        <v>38114</v>
      </c>
      <c r="H124" s="262">
        <v>0</v>
      </c>
      <c r="I124" s="262">
        <v>0</v>
      </c>
      <c r="J124" s="264">
        <v>0</v>
      </c>
      <c r="K124" s="264">
        <v>0</v>
      </c>
      <c r="L124" s="264">
        <v>0</v>
      </c>
      <c r="M124" s="259">
        <v>0</v>
      </c>
      <c r="N124" s="259">
        <v>0</v>
      </c>
      <c r="O124" s="259">
        <v>0</v>
      </c>
      <c r="P124" s="259">
        <v>0</v>
      </c>
    </row>
    <row r="125" spans="1:16" ht="12.75">
      <c r="A125" s="304"/>
      <c r="B125" s="310"/>
      <c r="C125" s="261" t="s">
        <v>383</v>
      </c>
      <c r="D125" s="262">
        <f t="shared" si="5"/>
        <v>94533</v>
      </c>
      <c r="E125" s="262">
        <f>G125</f>
        <v>94533</v>
      </c>
      <c r="F125" s="262">
        <v>0</v>
      </c>
      <c r="G125" s="262">
        <v>94533</v>
      </c>
      <c r="H125" s="262">
        <v>0</v>
      </c>
      <c r="I125" s="262">
        <v>0</v>
      </c>
      <c r="J125" s="264">
        <v>0</v>
      </c>
      <c r="K125" s="264">
        <v>0</v>
      </c>
      <c r="L125" s="264">
        <v>0</v>
      </c>
      <c r="M125" s="259">
        <v>0</v>
      </c>
      <c r="N125" s="259">
        <v>0</v>
      </c>
      <c r="O125" s="259">
        <v>0</v>
      </c>
      <c r="P125" s="259">
        <v>0</v>
      </c>
    </row>
    <row r="126" spans="1:16" ht="12.75">
      <c r="A126" s="306"/>
      <c r="B126" s="311"/>
      <c r="C126" s="261" t="s">
        <v>290</v>
      </c>
      <c r="D126" s="262">
        <f t="shared" si="5"/>
        <v>196950</v>
      </c>
      <c r="E126" s="262">
        <f>F126+G126</f>
        <v>196950</v>
      </c>
      <c r="F126" s="262">
        <v>0</v>
      </c>
      <c r="G126" s="262">
        <v>196950</v>
      </c>
      <c r="H126" s="262">
        <v>0</v>
      </c>
      <c r="I126" s="262">
        <v>0</v>
      </c>
      <c r="J126" s="264">
        <v>0</v>
      </c>
      <c r="K126" s="264">
        <v>0</v>
      </c>
      <c r="L126" s="264">
        <v>0</v>
      </c>
      <c r="M126" s="259">
        <v>0</v>
      </c>
      <c r="N126" s="259">
        <v>0</v>
      </c>
      <c r="O126" s="259">
        <v>0</v>
      </c>
      <c r="P126" s="259">
        <v>0</v>
      </c>
    </row>
    <row r="127" spans="1:16" ht="12.75">
      <c r="A127" s="313"/>
      <c r="B127" s="313"/>
      <c r="C127" s="314"/>
      <c r="D127" s="279"/>
      <c r="E127" s="279"/>
      <c r="F127" s="279"/>
      <c r="G127" s="279"/>
      <c r="H127" s="279"/>
      <c r="I127" s="279"/>
      <c r="J127" s="315"/>
      <c r="K127" s="315"/>
      <c r="L127" s="315"/>
      <c r="M127" s="278"/>
      <c r="N127" s="278"/>
      <c r="O127" s="278"/>
      <c r="P127" s="278"/>
    </row>
    <row r="128" spans="1:16" ht="12.75">
      <c r="A128" s="313"/>
      <c r="B128" s="313"/>
      <c r="C128" s="314"/>
      <c r="D128" s="279"/>
      <c r="E128" s="279"/>
      <c r="F128" s="279"/>
      <c r="G128" s="279"/>
      <c r="H128" s="279"/>
      <c r="I128" s="279"/>
      <c r="J128" s="315"/>
      <c r="K128" s="315"/>
      <c r="L128" s="315"/>
      <c r="M128" s="278"/>
      <c r="N128" s="278"/>
      <c r="O128" s="278"/>
      <c r="P128" s="278"/>
    </row>
    <row r="129" spans="1:16" ht="15">
      <c r="A129" s="313"/>
      <c r="B129" s="313"/>
      <c r="C129" s="314"/>
      <c r="D129" s="279"/>
      <c r="E129" s="279"/>
      <c r="F129" s="279"/>
      <c r="G129" s="279"/>
      <c r="H129" s="687" t="s">
        <v>494</v>
      </c>
      <c r="I129" s="279"/>
      <c r="J129" s="315"/>
      <c r="K129" s="315"/>
      <c r="L129" s="315"/>
      <c r="M129" s="278"/>
      <c r="N129" s="278"/>
      <c r="O129" s="278"/>
      <c r="P129" s="278"/>
    </row>
    <row r="130" spans="1:16" ht="12.75">
      <c r="A130" s="34"/>
      <c r="B130" s="205"/>
      <c r="C130" s="205"/>
      <c r="D130" s="206"/>
      <c r="E130" s="207"/>
      <c r="F130" s="208"/>
      <c r="G130" s="209" t="s">
        <v>63</v>
      </c>
      <c r="H130" s="210"/>
      <c r="I130" s="210"/>
      <c r="J130" s="211"/>
      <c r="K130" s="211"/>
      <c r="L130" s="212"/>
      <c r="M130" s="213"/>
      <c r="N130" s="214"/>
      <c r="O130" s="214"/>
      <c r="P130" s="215"/>
    </row>
    <row r="131" spans="1:16" ht="12.75">
      <c r="A131" s="31"/>
      <c r="B131" s="217"/>
      <c r="C131" s="217"/>
      <c r="D131" s="218"/>
      <c r="E131" s="280"/>
      <c r="F131" s="220"/>
      <c r="G131" s="221" t="s">
        <v>122</v>
      </c>
      <c r="H131" s="221"/>
      <c r="I131" s="221"/>
      <c r="J131" s="222"/>
      <c r="K131" s="222"/>
      <c r="L131" s="215"/>
      <c r="M131" s="217"/>
      <c r="N131" s="213" t="s">
        <v>122</v>
      </c>
      <c r="O131" s="214"/>
      <c r="P131" s="215"/>
    </row>
    <row r="132" spans="1:16" ht="12.75">
      <c r="A132" s="35" t="s">
        <v>1</v>
      </c>
      <c r="B132" s="223" t="s">
        <v>2</v>
      </c>
      <c r="C132" s="223" t="s">
        <v>123</v>
      </c>
      <c r="D132" s="218"/>
      <c r="E132" s="218"/>
      <c r="F132" s="764" t="s">
        <v>187</v>
      </c>
      <c r="G132" s="765"/>
      <c r="H132" s="224" t="s">
        <v>125</v>
      </c>
      <c r="I132" s="218" t="s">
        <v>126</v>
      </c>
      <c r="J132" s="224" t="s">
        <v>127</v>
      </c>
      <c r="K132" s="218" t="s">
        <v>128</v>
      </c>
      <c r="L132" s="35" t="s">
        <v>5</v>
      </c>
      <c r="M132" s="35" t="s">
        <v>128</v>
      </c>
      <c r="N132" s="225"/>
      <c r="O132" s="761" t="s">
        <v>122</v>
      </c>
      <c r="P132" s="226"/>
    </row>
    <row r="133" spans="1:16" ht="12.75">
      <c r="A133" s="35"/>
      <c r="B133" s="223"/>
      <c r="C133" s="223"/>
      <c r="D133" s="218" t="s">
        <v>62</v>
      </c>
      <c r="E133" s="218" t="s">
        <v>5</v>
      </c>
      <c r="F133" s="218" t="s">
        <v>124</v>
      </c>
      <c r="G133" s="218" t="s">
        <v>5</v>
      </c>
      <c r="H133" s="224" t="s">
        <v>131</v>
      </c>
      <c r="I133" s="218" t="s">
        <v>132</v>
      </c>
      <c r="J133" s="224" t="s">
        <v>133</v>
      </c>
      <c r="K133" s="218" t="s">
        <v>237</v>
      </c>
      <c r="L133" s="35" t="s">
        <v>194</v>
      </c>
      <c r="M133" s="35" t="s">
        <v>134</v>
      </c>
      <c r="N133" s="227" t="s">
        <v>242</v>
      </c>
      <c r="O133" s="35" t="s">
        <v>246</v>
      </c>
      <c r="P133" s="35" t="s">
        <v>250</v>
      </c>
    </row>
    <row r="134" spans="1:16" ht="12.75">
      <c r="A134" s="35"/>
      <c r="B134" s="223"/>
      <c r="C134" s="223"/>
      <c r="D134" s="218" t="s">
        <v>429</v>
      </c>
      <c r="E134" s="218" t="s">
        <v>135</v>
      </c>
      <c r="F134" s="218" t="s">
        <v>129</v>
      </c>
      <c r="G134" s="218" t="s">
        <v>130</v>
      </c>
      <c r="H134" s="224" t="s">
        <v>135</v>
      </c>
      <c r="I134" s="218" t="s">
        <v>138</v>
      </c>
      <c r="J134" s="224" t="s">
        <v>417</v>
      </c>
      <c r="K134" s="218" t="s">
        <v>238</v>
      </c>
      <c r="L134" s="35" t="s">
        <v>240</v>
      </c>
      <c r="M134" s="35"/>
      <c r="N134" s="225" t="s">
        <v>243</v>
      </c>
      <c r="O134" s="35" t="s">
        <v>247</v>
      </c>
      <c r="P134" s="35" t="s">
        <v>251</v>
      </c>
    </row>
    <row r="135" spans="1:16" ht="12.75">
      <c r="A135" s="35"/>
      <c r="B135" s="223"/>
      <c r="C135" s="223"/>
      <c r="D135" s="218" t="s">
        <v>254</v>
      </c>
      <c r="E135" s="218"/>
      <c r="F135" s="218" t="s">
        <v>136</v>
      </c>
      <c r="G135" s="218" t="s">
        <v>137</v>
      </c>
      <c r="H135" s="224"/>
      <c r="I135" s="218" t="s">
        <v>142</v>
      </c>
      <c r="J135" s="224" t="s">
        <v>143</v>
      </c>
      <c r="K135" s="218" t="s">
        <v>239</v>
      </c>
      <c r="L135" s="35" t="s">
        <v>241</v>
      </c>
      <c r="M135" s="35"/>
      <c r="N135" s="225" t="s">
        <v>244</v>
      </c>
      <c r="O135" s="35" t="s">
        <v>143</v>
      </c>
      <c r="P135" s="35" t="s">
        <v>252</v>
      </c>
    </row>
    <row r="136" spans="1:16" ht="12.75">
      <c r="A136" s="35"/>
      <c r="B136" s="223"/>
      <c r="C136" s="223"/>
      <c r="D136" s="218"/>
      <c r="E136" s="218"/>
      <c r="F136" s="218" t="s">
        <v>140</v>
      </c>
      <c r="G136" s="218" t="s">
        <v>141</v>
      </c>
      <c r="H136" s="224"/>
      <c r="I136" s="218"/>
      <c r="J136" s="224" t="s">
        <v>144</v>
      </c>
      <c r="K136" s="218"/>
      <c r="L136" s="35"/>
      <c r="M136" s="35"/>
      <c r="N136" s="225" t="s">
        <v>245</v>
      </c>
      <c r="O136" s="35" t="s">
        <v>248</v>
      </c>
      <c r="P136" s="35" t="s">
        <v>253</v>
      </c>
    </row>
    <row r="137" spans="1:16" ht="12.75">
      <c r="A137" s="35"/>
      <c r="B137" s="223"/>
      <c r="C137" s="223"/>
      <c r="D137" s="218"/>
      <c r="E137" s="218"/>
      <c r="F137" s="218"/>
      <c r="G137" s="218"/>
      <c r="H137" s="224"/>
      <c r="I137" s="218"/>
      <c r="J137" s="224" t="s">
        <v>410</v>
      </c>
      <c r="K137" s="218"/>
      <c r="L137" s="35"/>
      <c r="M137" s="35"/>
      <c r="N137" s="225"/>
      <c r="O137" s="218" t="s">
        <v>249</v>
      </c>
      <c r="P137" s="35"/>
    </row>
    <row r="138" spans="1:16" ht="12.75">
      <c r="A138" s="36"/>
      <c r="B138" s="228"/>
      <c r="C138" s="228"/>
      <c r="D138" s="229"/>
      <c r="E138" s="229"/>
      <c r="F138" s="229"/>
      <c r="G138" s="229"/>
      <c r="H138" s="224"/>
      <c r="I138" s="229"/>
      <c r="J138" s="224" t="s">
        <v>145</v>
      </c>
      <c r="K138" s="229"/>
      <c r="L138" s="36"/>
      <c r="M138" s="36"/>
      <c r="N138" s="230"/>
      <c r="O138" s="229" t="s">
        <v>145</v>
      </c>
      <c r="P138" s="36"/>
    </row>
    <row r="139" spans="1:16" ht="12.75">
      <c r="A139" s="36">
        <v>1</v>
      </c>
      <c r="B139" s="36">
        <v>2</v>
      </c>
      <c r="C139" s="105">
        <v>3</v>
      </c>
      <c r="D139" s="106">
        <v>4</v>
      </c>
      <c r="E139" s="106">
        <v>5</v>
      </c>
      <c r="F139" s="106">
        <v>6</v>
      </c>
      <c r="G139" s="106">
        <v>7</v>
      </c>
      <c r="H139" s="106">
        <v>8</v>
      </c>
      <c r="I139" s="106">
        <v>9</v>
      </c>
      <c r="J139" s="106">
        <v>10</v>
      </c>
      <c r="K139" s="106">
        <v>11</v>
      </c>
      <c r="L139" s="105">
        <v>12</v>
      </c>
      <c r="M139" s="105">
        <v>13</v>
      </c>
      <c r="N139" s="105">
        <v>14</v>
      </c>
      <c r="O139" s="105">
        <v>15</v>
      </c>
      <c r="P139" s="105">
        <v>16</v>
      </c>
    </row>
    <row r="140" spans="1:19" s="10" customFormat="1" ht="12.75">
      <c r="A140" s="244">
        <v>851</v>
      </c>
      <c r="B140" s="68"/>
      <c r="C140" s="68" t="s">
        <v>109</v>
      </c>
      <c r="D140" s="254">
        <f>D141+D142+D145+D148</f>
        <v>1555300</v>
      </c>
      <c r="E140" s="254">
        <f>E141+E142+E145+E148</f>
        <v>1555300</v>
      </c>
      <c r="F140" s="254">
        <v>0</v>
      </c>
      <c r="G140" s="254">
        <f>G141+G142+G145+G148</f>
        <v>1555300</v>
      </c>
      <c r="H140" s="254">
        <v>0</v>
      </c>
      <c r="I140" s="254">
        <v>0</v>
      </c>
      <c r="J140" s="234">
        <f>J148</f>
        <v>0</v>
      </c>
      <c r="K140" s="234">
        <f>K141</f>
        <v>0</v>
      </c>
      <c r="L140" s="234">
        <v>0</v>
      </c>
      <c r="M140" s="234">
        <f>M141+M148</f>
        <v>0</v>
      </c>
      <c r="N140" s="317">
        <f>N148</f>
        <v>0</v>
      </c>
      <c r="O140" s="317">
        <f>O148</f>
        <v>0</v>
      </c>
      <c r="P140" s="317">
        <f>P148</f>
        <v>0</v>
      </c>
      <c r="Q140" s="318"/>
      <c r="R140" s="318"/>
      <c r="S140" s="318"/>
    </row>
    <row r="141" spans="1:19" s="10" customFormat="1" ht="12.75">
      <c r="A141" s="39"/>
      <c r="B141" s="249"/>
      <c r="C141" s="249"/>
      <c r="D141" s="251"/>
      <c r="E141" s="251"/>
      <c r="F141" s="251"/>
      <c r="G141" s="251"/>
      <c r="H141" s="251"/>
      <c r="I141" s="251"/>
      <c r="J141" s="252"/>
      <c r="K141" s="252"/>
      <c r="L141" s="252"/>
      <c r="M141" s="252"/>
      <c r="N141" s="319"/>
      <c r="O141" s="319"/>
      <c r="P141" s="319"/>
      <c r="Q141" s="318"/>
      <c r="R141" s="318"/>
      <c r="S141" s="318"/>
    </row>
    <row r="142" spans="1:19" s="10" customFormat="1" ht="12.75">
      <c r="A142" s="293"/>
      <c r="B142" s="256">
        <v>85117</v>
      </c>
      <c r="C142" s="249" t="s">
        <v>411</v>
      </c>
      <c r="D142" s="251">
        <f>E142</f>
        <v>10000</v>
      </c>
      <c r="E142" s="251">
        <f>G142</f>
        <v>10000</v>
      </c>
      <c r="F142" s="251">
        <v>0</v>
      </c>
      <c r="G142" s="251">
        <v>10000</v>
      </c>
      <c r="H142" s="251">
        <v>0</v>
      </c>
      <c r="I142" s="251">
        <v>0</v>
      </c>
      <c r="J142" s="252">
        <v>0</v>
      </c>
      <c r="K142" s="252">
        <v>0</v>
      </c>
      <c r="L142" s="252">
        <v>0</v>
      </c>
      <c r="M142" s="252">
        <v>0</v>
      </c>
      <c r="N142" s="319">
        <v>0</v>
      </c>
      <c r="O142" s="320">
        <v>0</v>
      </c>
      <c r="P142" s="319">
        <v>0</v>
      </c>
      <c r="Q142" s="318"/>
      <c r="R142" s="318"/>
      <c r="S142" s="318"/>
    </row>
    <row r="143" spans="1:16" ht="12.75">
      <c r="A143" s="41"/>
      <c r="B143" s="256">
        <v>85156</v>
      </c>
      <c r="C143" s="249" t="s">
        <v>273</v>
      </c>
      <c r="D143" s="251"/>
      <c r="E143" s="251"/>
      <c r="F143" s="251"/>
      <c r="G143" s="251"/>
      <c r="H143" s="251"/>
      <c r="I143" s="251"/>
      <c r="J143" s="252"/>
      <c r="K143" s="252"/>
      <c r="L143" s="252"/>
      <c r="M143" s="252"/>
      <c r="N143" s="259"/>
      <c r="O143" s="259"/>
      <c r="P143" s="259"/>
    </row>
    <row r="144" spans="1:16" ht="12.75">
      <c r="A144" s="41"/>
      <c r="B144" s="309"/>
      <c r="C144" s="249" t="s">
        <v>482</v>
      </c>
      <c r="D144" s="251"/>
      <c r="E144" s="251"/>
      <c r="F144" s="251"/>
      <c r="G144" s="251"/>
      <c r="H144" s="251"/>
      <c r="I144" s="251"/>
      <c r="J144" s="242"/>
      <c r="K144" s="252"/>
      <c r="L144" s="252"/>
      <c r="M144" s="252"/>
      <c r="N144" s="253"/>
      <c r="O144" s="253"/>
      <c r="P144" s="253"/>
    </row>
    <row r="145" spans="1:16" ht="12.75">
      <c r="A145" s="41"/>
      <c r="B145" s="309"/>
      <c r="C145" s="249" t="s">
        <v>164</v>
      </c>
      <c r="D145" s="251">
        <f>E145</f>
        <v>1545300</v>
      </c>
      <c r="E145" s="251">
        <f>G145</f>
        <v>1545300</v>
      </c>
      <c r="F145" s="251">
        <v>0</v>
      </c>
      <c r="G145" s="251">
        <f>G146+G147</f>
        <v>1545300</v>
      </c>
      <c r="H145" s="251">
        <v>0</v>
      </c>
      <c r="I145" s="251">
        <f>I146+I147</f>
        <v>0</v>
      </c>
      <c r="J145" s="242">
        <v>0</v>
      </c>
      <c r="K145" s="252">
        <v>0</v>
      </c>
      <c r="L145" s="252">
        <v>0</v>
      </c>
      <c r="M145" s="252">
        <v>0</v>
      </c>
      <c r="N145" s="253">
        <v>0</v>
      </c>
      <c r="O145" s="253">
        <v>0</v>
      </c>
      <c r="P145" s="253">
        <v>0</v>
      </c>
    </row>
    <row r="146" spans="1:16" ht="12.75">
      <c r="A146" s="31"/>
      <c r="B146" s="321"/>
      <c r="C146" s="261" t="s">
        <v>165</v>
      </c>
      <c r="D146" s="322">
        <f>E146</f>
        <v>1520000</v>
      </c>
      <c r="E146" s="322">
        <f>G146</f>
        <v>1520000</v>
      </c>
      <c r="F146" s="322">
        <v>0</v>
      </c>
      <c r="G146" s="322">
        <v>1520000</v>
      </c>
      <c r="H146" s="322">
        <v>0</v>
      </c>
      <c r="I146" s="322">
        <v>0</v>
      </c>
      <c r="J146" s="265">
        <v>0</v>
      </c>
      <c r="K146" s="265">
        <v>0</v>
      </c>
      <c r="L146" s="265">
        <v>0</v>
      </c>
      <c r="M146" s="265">
        <v>0</v>
      </c>
      <c r="N146" s="323">
        <v>0</v>
      </c>
      <c r="O146" s="323">
        <v>0</v>
      </c>
      <c r="P146" s="323">
        <v>0</v>
      </c>
    </row>
    <row r="147" spans="1:16" ht="12.75">
      <c r="A147" s="31"/>
      <c r="B147" s="324"/>
      <c r="C147" s="261" t="s">
        <v>339</v>
      </c>
      <c r="D147" s="322">
        <f>E147</f>
        <v>25300</v>
      </c>
      <c r="E147" s="322">
        <f>G147</f>
        <v>25300</v>
      </c>
      <c r="F147" s="322">
        <v>0</v>
      </c>
      <c r="G147" s="322">
        <v>25300</v>
      </c>
      <c r="H147" s="322">
        <v>0</v>
      </c>
      <c r="I147" s="322">
        <v>0</v>
      </c>
      <c r="J147" s="265">
        <v>0</v>
      </c>
      <c r="K147" s="265">
        <v>0</v>
      </c>
      <c r="L147" s="265">
        <v>0</v>
      </c>
      <c r="M147" s="265">
        <v>0</v>
      </c>
      <c r="N147" s="323">
        <v>0</v>
      </c>
      <c r="O147" s="323">
        <v>0</v>
      </c>
      <c r="P147" s="323">
        <v>0</v>
      </c>
    </row>
    <row r="148" spans="1:16" ht="12.75">
      <c r="A148" s="325"/>
      <c r="B148" s="260"/>
      <c r="C148" s="249"/>
      <c r="D148" s="251"/>
      <c r="E148" s="251"/>
      <c r="F148" s="251"/>
      <c r="G148" s="251"/>
      <c r="H148" s="251"/>
      <c r="I148" s="251"/>
      <c r="J148" s="252"/>
      <c r="K148" s="252"/>
      <c r="L148" s="252"/>
      <c r="M148" s="252"/>
      <c r="N148" s="253"/>
      <c r="O148" s="253"/>
      <c r="P148" s="253"/>
    </row>
    <row r="149" spans="1:16" ht="12.75">
      <c r="A149" s="68">
        <v>852</v>
      </c>
      <c r="B149" s="244"/>
      <c r="C149" s="68" t="s">
        <v>112</v>
      </c>
      <c r="D149" s="254">
        <f>D150+D153+D155+D157+D158</f>
        <v>10970418</v>
      </c>
      <c r="E149" s="254">
        <f>E150+E153+E155+E157+E158</f>
        <v>10970418</v>
      </c>
      <c r="F149" s="254">
        <f>F150+F155+F157+F153</f>
        <v>8390678</v>
      </c>
      <c r="G149" s="254">
        <f>G150+G153+G155+G157+G158</f>
        <v>2520340</v>
      </c>
      <c r="H149" s="254">
        <f>H150+H153+H155+H157+H158</f>
        <v>26000</v>
      </c>
      <c r="I149" s="254">
        <f>I150+I155</f>
        <v>33400</v>
      </c>
      <c r="J149" s="234">
        <v>0</v>
      </c>
      <c r="K149" s="234">
        <v>0</v>
      </c>
      <c r="L149" s="234">
        <v>0</v>
      </c>
      <c r="M149" s="234">
        <f>M155</f>
        <v>0</v>
      </c>
      <c r="N149" s="234">
        <f>N155</f>
        <v>0</v>
      </c>
      <c r="O149" s="234">
        <v>0</v>
      </c>
      <c r="P149" s="234"/>
    </row>
    <row r="150" spans="1:16" ht="12.75">
      <c r="A150" s="31"/>
      <c r="B150" s="256">
        <v>85202</v>
      </c>
      <c r="C150" s="249" t="s">
        <v>113</v>
      </c>
      <c r="D150" s="251">
        <f>D151+D152</f>
        <v>9858761</v>
      </c>
      <c r="E150" s="251">
        <f>E151+E152</f>
        <v>9858761</v>
      </c>
      <c r="F150" s="251">
        <f>F151+F152</f>
        <v>7785219</v>
      </c>
      <c r="G150" s="251">
        <f>G151+G152</f>
        <v>2040342</v>
      </c>
      <c r="H150" s="251">
        <v>0</v>
      </c>
      <c r="I150" s="251">
        <f>I151+I152</f>
        <v>33200</v>
      </c>
      <c r="J150" s="252">
        <v>0</v>
      </c>
      <c r="K150" s="252">
        <v>0</v>
      </c>
      <c r="L150" s="252">
        <v>0</v>
      </c>
      <c r="M150" s="252">
        <v>0</v>
      </c>
      <c r="N150" s="253">
        <v>0</v>
      </c>
      <c r="O150" s="253">
        <v>0</v>
      </c>
      <c r="P150" s="253">
        <v>0</v>
      </c>
    </row>
    <row r="151" spans="1:16" ht="12.75">
      <c r="A151" s="31"/>
      <c r="B151" s="321"/>
      <c r="C151" s="261" t="s">
        <v>167</v>
      </c>
      <c r="D151" s="262">
        <f>E151</f>
        <v>3990558</v>
      </c>
      <c r="E151" s="262">
        <f>F151+G151+I151</f>
        <v>3990558</v>
      </c>
      <c r="F151" s="262">
        <v>2899214</v>
      </c>
      <c r="G151" s="262">
        <v>1080144</v>
      </c>
      <c r="H151" s="262">
        <v>0</v>
      </c>
      <c r="I151" s="262">
        <v>11200</v>
      </c>
      <c r="J151" s="263">
        <v>0</v>
      </c>
      <c r="K151" s="264">
        <v>0</v>
      </c>
      <c r="L151" s="264">
        <v>0</v>
      </c>
      <c r="M151" s="264">
        <v>0</v>
      </c>
      <c r="N151" s="259">
        <v>0</v>
      </c>
      <c r="O151" s="259">
        <v>0</v>
      </c>
      <c r="P151" s="259">
        <v>0</v>
      </c>
    </row>
    <row r="152" spans="1:16" ht="12.75">
      <c r="A152" s="31"/>
      <c r="B152" s="324"/>
      <c r="C152" s="261" t="s">
        <v>168</v>
      </c>
      <c r="D152" s="262">
        <f>E152</f>
        <v>5868203</v>
      </c>
      <c r="E152" s="262">
        <f>F152+G152+I152</f>
        <v>5868203</v>
      </c>
      <c r="F152" s="262">
        <v>4886005</v>
      </c>
      <c r="G152" s="262">
        <v>960198</v>
      </c>
      <c r="H152" s="262">
        <v>0</v>
      </c>
      <c r="I152" s="262">
        <v>22000</v>
      </c>
      <c r="J152" s="264">
        <v>0</v>
      </c>
      <c r="K152" s="264">
        <v>0</v>
      </c>
      <c r="L152" s="264">
        <v>0</v>
      </c>
      <c r="M152" s="264">
        <v>0</v>
      </c>
      <c r="N152" s="259">
        <v>0</v>
      </c>
      <c r="O152" s="259">
        <v>0</v>
      </c>
      <c r="P152" s="259">
        <v>0</v>
      </c>
    </row>
    <row r="153" spans="1:16" ht="12.75">
      <c r="A153" s="40"/>
      <c r="B153" s="309">
        <v>85205</v>
      </c>
      <c r="C153" s="249" t="s">
        <v>232</v>
      </c>
      <c r="D153" s="251">
        <v>0</v>
      </c>
      <c r="E153" s="251">
        <v>0</v>
      </c>
      <c r="F153" s="251">
        <v>0</v>
      </c>
      <c r="G153" s="251">
        <v>0</v>
      </c>
      <c r="H153" s="251">
        <v>0</v>
      </c>
      <c r="I153" s="251">
        <v>0</v>
      </c>
      <c r="J153" s="242">
        <v>0</v>
      </c>
      <c r="K153" s="252">
        <v>0</v>
      </c>
      <c r="L153" s="252">
        <v>0</v>
      </c>
      <c r="M153" s="252">
        <v>0</v>
      </c>
      <c r="N153" s="253">
        <v>0</v>
      </c>
      <c r="O153" s="253">
        <v>0</v>
      </c>
      <c r="P153" s="253">
        <v>0</v>
      </c>
    </row>
    <row r="154" spans="1:16" ht="12.75">
      <c r="A154" s="40"/>
      <c r="B154" s="326"/>
      <c r="C154" s="261" t="s">
        <v>166</v>
      </c>
      <c r="D154" s="262">
        <v>0</v>
      </c>
      <c r="E154" s="262">
        <v>0</v>
      </c>
      <c r="F154" s="262">
        <v>0</v>
      </c>
      <c r="G154" s="262">
        <v>0</v>
      </c>
      <c r="H154" s="262">
        <v>0</v>
      </c>
      <c r="I154" s="262">
        <v>0</v>
      </c>
      <c r="J154" s="263">
        <v>0</v>
      </c>
      <c r="K154" s="264">
        <v>0</v>
      </c>
      <c r="L154" s="264">
        <v>0</v>
      </c>
      <c r="M154" s="264">
        <v>0</v>
      </c>
      <c r="N154" s="259">
        <v>0</v>
      </c>
      <c r="O154" s="259">
        <v>0</v>
      </c>
      <c r="P154" s="259">
        <v>0</v>
      </c>
    </row>
    <row r="155" spans="1:16" ht="12.75">
      <c r="A155" s="40"/>
      <c r="B155" s="256">
        <v>85218</v>
      </c>
      <c r="C155" s="249" t="s">
        <v>169</v>
      </c>
      <c r="D155" s="251">
        <f>E155+M155</f>
        <v>668657</v>
      </c>
      <c r="E155" s="251">
        <f>F155+G155+I155</f>
        <v>668657</v>
      </c>
      <c r="F155" s="251">
        <v>605459</v>
      </c>
      <c r="G155" s="251">
        <v>62998</v>
      </c>
      <c r="H155" s="251">
        <v>0</v>
      </c>
      <c r="I155" s="251">
        <v>200</v>
      </c>
      <c r="J155" s="242">
        <v>0</v>
      </c>
      <c r="K155" s="252">
        <v>0</v>
      </c>
      <c r="L155" s="252">
        <v>0</v>
      </c>
      <c r="M155" s="252">
        <v>0</v>
      </c>
      <c r="N155" s="253">
        <v>0</v>
      </c>
      <c r="O155" s="253">
        <v>0</v>
      </c>
      <c r="P155" s="253">
        <v>0</v>
      </c>
    </row>
    <row r="156" spans="1:16" ht="12.75">
      <c r="A156" s="316"/>
      <c r="B156" s="39">
        <v>85220</v>
      </c>
      <c r="C156" s="256" t="s">
        <v>258</v>
      </c>
      <c r="D156" s="237"/>
      <c r="E156" s="236"/>
      <c r="F156" s="237"/>
      <c r="G156" s="236"/>
      <c r="H156" s="237"/>
      <c r="I156" s="236"/>
      <c r="J156" s="252"/>
      <c r="K156" s="238"/>
      <c r="L156" s="238"/>
      <c r="M156" s="238"/>
      <c r="N156" s="327"/>
      <c r="O156" s="240"/>
      <c r="P156" s="328"/>
    </row>
    <row r="157" spans="1:16" ht="12.75">
      <c r="A157" s="316"/>
      <c r="B157" s="329"/>
      <c r="C157" s="256" t="s">
        <v>259</v>
      </c>
      <c r="D157" s="237">
        <f>E157</f>
        <v>2000</v>
      </c>
      <c r="E157" s="236">
        <f>G157</f>
        <v>2000</v>
      </c>
      <c r="F157" s="237">
        <v>0</v>
      </c>
      <c r="G157" s="236">
        <v>2000</v>
      </c>
      <c r="H157" s="237">
        <v>0</v>
      </c>
      <c r="I157" s="236">
        <v>0</v>
      </c>
      <c r="J157" s="252">
        <v>0</v>
      </c>
      <c r="K157" s="238">
        <v>0</v>
      </c>
      <c r="L157" s="238">
        <v>0</v>
      </c>
      <c r="M157" s="238">
        <v>0</v>
      </c>
      <c r="N157" s="327">
        <v>0</v>
      </c>
      <c r="O157" s="330">
        <v>0</v>
      </c>
      <c r="P157" s="331">
        <v>0</v>
      </c>
    </row>
    <row r="158" spans="1:16" ht="12.75">
      <c r="A158" s="40"/>
      <c r="B158" s="309">
        <v>85295</v>
      </c>
      <c r="C158" s="256" t="s">
        <v>172</v>
      </c>
      <c r="D158" s="237">
        <f>E158</f>
        <v>441000</v>
      </c>
      <c r="E158" s="236">
        <f>H158+G158</f>
        <v>441000</v>
      </c>
      <c r="F158" s="237">
        <v>0</v>
      </c>
      <c r="G158" s="236">
        <f>300000+16358-11358+110000</f>
        <v>415000</v>
      </c>
      <c r="H158" s="237">
        <v>26000</v>
      </c>
      <c r="I158" s="236">
        <v>0</v>
      </c>
      <c r="J158" s="239">
        <v>0</v>
      </c>
      <c r="K158" s="238">
        <v>0</v>
      </c>
      <c r="L158" s="238">
        <v>0</v>
      </c>
      <c r="M158" s="238">
        <v>0</v>
      </c>
      <c r="N158" s="327">
        <v>0</v>
      </c>
      <c r="O158" s="330">
        <v>0</v>
      </c>
      <c r="P158" s="331">
        <v>0</v>
      </c>
    </row>
    <row r="159" spans="1:16" ht="12.75">
      <c r="A159" s="231">
        <v>853</v>
      </c>
      <c r="B159" s="332"/>
      <c r="C159" s="231" t="s">
        <v>170</v>
      </c>
      <c r="D159" s="333"/>
      <c r="E159" s="232"/>
      <c r="F159" s="333"/>
      <c r="G159" s="232"/>
      <c r="H159" s="333"/>
      <c r="I159" s="232"/>
      <c r="J159" s="334"/>
      <c r="K159" s="233"/>
      <c r="L159" s="335"/>
      <c r="M159" s="233"/>
      <c r="N159" s="286"/>
      <c r="O159" s="285"/>
      <c r="P159" s="287"/>
    </row>
    <row r="160" spans="1:16" ht="12.75">
      <c r="A160" s="244"/>
      <c r="B160" s="336"/>
      <c r="C160" s="244" t="s">
        <v>171</v>
      </c>
      <c r="D160" s="288">
        <f>SUM(D161:D163)</f>
        <v>3713009</v>
      </c>
      <c r="E160" s="245">
        <f>SUM(E161:E163)</f>
        <v>3713009</v>
      </c>
      <c r="F160" s="288">
        <f>SUM(F161:F163)</f>
        <v>2401481</v>
      </c>
      <c r="G160" s="245">
        <f>SUM(G161:G163)</f>
        <v>300870</v>
      </c>
      <c r="H160" s="288">
        <v>0</v>
      </c>
      <c r="I160" s="245">
        <f>I161+I162</f>
        <v>1450</v>
      </c>
      <c r="J160" s="337">
        <f>J163</f>
        <v>1009208</v>
      </c>
      <c r="K160" s="248">
        <v>0</v>
      </c>
      <c r="L160" s="289">
        <v>0</v>
      </c>
      <c r="M160" s="248">
        <v>0</v>
      </c>
      <c r="N160" s="290">
        <v>0</v>
      </c>
      <c r="O160" s="248">
        <v>0</v>
      </c>
      <c r="P160" s="337">
        <v>0</v>
      </c>
    </row>
    <row r="161" spans="1:16" ht="12.75">
      <c r="A161" s="40"/>
      <c r="B161" s="338">
        <v>85321</v>
      </c>
      <c r="C161" s="294" t="s">
        <v>116</v>
      </c>
      <c r="D161" s="241">
        <f>E161</f>
        <v>231000</v>
      </c>
      <c r="E161" s="241">
        <f>F161+G161+I161</f>
        <v>231000</v>
      </c>
      <c r="F161" s="251">
        <v>199479</v>
      </c>
      <c r="G161" s="251">
        <v>31271</v>
      </c>
      <c r="H161" s="251">
        <v>0</v>
      </c>
      <c r="I161" s="251">
        <v>250</v>
      </c>
      <c r="J161" s="252"/>
      <c r="K161" s="252">
        <v>0</v>
      </c>
      <c r="L161" s="250">
        <v>0</v>
      </c>
      <c r="M161" s="252">
        <v>0</v>
      </c>
      <c r="N161" s="253">
        <v>0</v>
      </c>
      <c r="O161" s="253">
        <v>0</v>
      </c>
      <c r="P161" s="253">
        <v>0</v>
      </c>
    </row>
    <row r="162" spans="1:16" ht="12.75">
      <c r="A162" s="40"/>
      <c r="B162" s="293">
        <v>85333</v>
      </c>
      <c r="C162" s="338" t="s">
        <v>341</v>
      </c>
      <c r="D162" s="251">
        <f>E162</f>
        <v>2472801</v>
      </c>
      <c r="E162" s="251">
        <f>F162+G162+H162+I162</f>
        <v>2472801</v>
      </c>
      <c r="F162" s="251">
        <v>2202002</v>
      </c>
      <c r="G162" s="251">
        <v>269599</v>
      </c>
      <c r="H162" s="251">
        <v>0</v>
      </c>
      <c r="I162" s="251">
        <v>1200</v>
      </c>
      <c r="J162" s="252"/>
      <c r="K162" s="252">
        <v>0</v>
      </c>
      <c r="L162" s="251">
        <v>0</v>
      </c>
      <c r="M162" s="252">
        <v>0</v>
      </c>
      <c r="N162" s="253">
        <v>0</v>
      </c>
      <c r="O162" s="253">
        <v>0</v>
      </c>
      <c r="P162" s="253">
        <v>0</v>
      </c>
    </row>
    <row r="163" spans="1:19" s="718" customFormat="1" ht="21">
      <c r="A163" s="719"/>
      <c r="B163" s="720">
        <v>85395</v>
      </c>
      <c r="C163" s="721" t="s">
        <v>445</v>
      </c>
      <c r="D163" s="725">
        <f>E163</f>
        <v>1009208</v>
      </c>
      <c r="E163" s="725">
        <f>J163</f>
        <v>1009208</v>
      </c>
      <c r="F163" s="725">
        <v>0</v>
      </c>
      <c r="G163" s="725">
        <v>0</v>
      </c>
      <c r="H163" s="725">
        <v>0</v>
      </c>
      <c r="I163" s="725">
        <v>0</v>
      </c>
      <c r="J163" s="726">
        <v>1009208</v>
      </c>
      <c r="K163" s="726">
        <v>0</v>
      </c>
      <c r="L163" s="725">
        <v>0</v>
      </c>
      <c r="M163" s="726">
        <v>0</v>
      </c>
      <c r="N163" s="727">
        <v>0</v>
      </c>
      <c r="O163" s="727">
        <v>0</v>
      </c>
      <c r="P163" s="727">
        <v>0</v>
      </c>
      <c r="Q163" s="722"/>
      <c r="R163" s="722"/>
      <c r="S163" s="722"/>
    </row>
    <row r="164" spans="1:16" ht="15">
      <c r="A164" s="339"/>
      <c r="B164" s="43"/>
      <c r="C164" s="43"/>
      <c r="D164" s="276"/>
      <c r="E164" s="276"/>
      <c r="F164" s="276"/>
      <c r="G164" s="276"/>
      <c r="I164" s="279"/>
      <c r="J164" s="277"/>
      <c r="K164" s="277"/>
      <c r="L164" s="340"/>
      <c r="M164" s="277"/>
      <c r="N164" s="278"/>
      <c r="O164" s="278"/>
      <c r="P164" s="278"/>
    </row>
    <row r="165" spans="1:16" ht="12.75">
      <c r="A165" s="339"/>
      <c r="B165" s="43"/>
      <c r="C165" s="43"/>
      <c r="D165" s="276"/>
      <c r="E165" s="276"/>
      <c r="F165" s="276"/>
      <c r="G165" s="276"/>
      <c r="H165" s="279"/>
      <c r="I165" s="279"/>
      <c r="J165" s="277"/>
      <c r="K165" s="277"/>
      <c r="L165" s="340"/>
      <c r="M165" s="277"/>
      <c r="N165" s="278"/>
      <c r="O165" s="278"/>
      <c r="P165" s="278"/>
    </row>
    <row r="166" spans="1:16" ht="12.75">
      <c r="A166" s="339"/>
      <c r="B166" s="43"/>
      <c r="C166" s="43"/>
      <c r="D166" s="276"/>
      <c r="E166" s="276"/>
      <c r="F166" s="276"/>
      <c r="G166" s="276"/>
      <c r="H166" s="279"/>
      <c r="I166" s="279"/>
      <c r="J166" s="277"/>
      <c r="K166" s="277"/>
      <c r="L166" s="340"/>
      <c r="M166" s="277"/>
      <c r="N166" s="278"/>
      <c r="O166" s="278"/>
      <c r="P166" s="278"/>
    </row>
    <row r="167" spans="1:16" ht="12.75">
      <c r="A167" s="339"/>
      <c r="B167" s="43"/>
      <c r="C167" s="43"/>
      <c r="D167" s="276"/>
      <c r="E167" s="276"/>
      <c r="F167" s="276"/>
      <c r="G167" s="276"/>
      <c r="H167" s="279"/>
      <c r="I167" s="279"/>
      <c r="J167" s="277"/>
      <c r="K167" s="277"/>
      <c r="L167" s="340"/>
      <c r="M167" s="277"/>
      <c r="N167" s="278"/>
      <c r="O167" s="278"/>
      <c r="P167" s="278"/>
    </row>
    <row r="168" spans="1:16" ht="12.75">
      <c r="A168" s="339"/>
      <c r="B168" s="43"/>
      <c r="C168" s="43"/>
      <c r="D168" s="276"/>
      <c r="E168" s="276"/>
      <c r="F168" s="276"/>
      <c r="G168" s="276"/>
      <c r="H168" s="279"/>
      <c r="I168" s="279"/>
      <c r="J168" s="277"/>
      <c r="K168" s="277"/>
      <c r="L168" s="340"/>
      <c r="M168" s="277"/>
      <c r="N168" s="278"/>
      <c r="O168" s="278"/>
      <c r="P168" s="278"/>
    </row>
    <row r="169" spans="1:16" ht="12.75">
      <c r="A169" s="339"/>
      <c r="B169" s="43"/>
      <c r="C169" s="43"/>
      <c r="D169" s="276"/>
      <c r="E169" s="276"/>
      <c r="F169" s="276"/>
      <c r="G169" s="276"/>
      <c r="H169" s="279"/>
      <c r="I169" s="279"/>
      <c r="J169" s="277"/>
      <c r="K169" s="277"/>
      <c r="L169" s="340"/>
      <c r="M169" s="277"/>
      <c r="N169" s="278"/>
      <c r="O169" s="278"/>
      <c r="P169" s="278"/>
    </row>
    <row r="170" spans="1:16" ht="12.75">
      <c r="A170" s="339"/>
      <c r="B170" s="43"/>
      <c r="C170" s="43"/>
      <c r="D170" s="276"/>
      <c r="E170" s="276"/>
      <c r="F170" s="276"/>
      <c r="G170" s="276"/>
      <c r="H170" s="279"/>
      <c r="I170" s="279"/>
      <c r="J170" s="277"/>
      <c r="K170" s="277"/>
      <c r="L170" s="340"/>
      <c r="M170" s="277"/>
      <c r="N170" s="278"/>
      <c r="O170" s="278"/>
      <c r="P170" s="278"/>
    </row>
    <row r="171" spans="1:16" ht="15">
      <c r="A171" s="339"/>
      <c r="B171" s="43"/>
      <c r="C171" s="43"/>
      <c r="D171" s="276"/>
      <c r="E171" s="276"/>
      <c r="F171" s="276"/>
      <c r="G171" s="276"/>
      <c r="H171" s="687" t="s">
        <v>495</v>
      </c>
      <c r="I171" s="279"/>
      <c r="J171" s="277"/>
      <c r="K171" s="277"/>
      <c r="L171" s="340"/>
      <c r="M171" s="277"/>
      <c r="N171" s="278"/>
      <c r="O171" s="278"/>
      <c r="P171" s="278"/>
    </row>
    <row r="172" spans="1:16" ht="12.75">
      <c r="A172" s="34"/>
      <c r="B172" s="205"/>
      <c r="C172" s="205"/>
      <c r="D172" s="206"/>
      <c r="E172" s="207"/>
      <c r="F172" s="208"/>
      <c r="G172" s="209" t="s">
        <v>63</v>
      </c>
      <c r="H172" s="210"/>
      <c r="I172" s="210"/>
      <c r="J172" s="211"/>
      <c r="K172" s="211"/>
      <c r="L172" s="212"/>
      <c r="M172" s="213"/>
      <c r="N172" s="214"/>
      <c r="O172" s="214"/>
      <c r="P172" s="215"/>
    </row>
    <row r="173" spans="1:16" ht="12.75">
      <c r="A173" s="31"/>
      <c r="B173" s="217"/>
      <c r="C173" s="217"/>
      <c r="D173" s="218"/>
      <c r="E173" s="280"/>
      <c r="F173" s="220"/>
      <c r="G173" s="221" t="s">
        <v>122</v>
      </c>
      <c r="H173" s="221"/>
      <c r="I173" s="221"/>
      <c r="J173" s="222"/>
      <c r="K173" s="222"/>
      <c r="L173" s="215"/>
      <c r="M173" s="217"/>
      <c r="N173" s="213" t="s">
        <v>122</v>
      </c>
      <c r="O173" s="214"/>
      <c r="P173" s="215"/>
    </row>
    <row r="174" spans="1:16" ht="12.75">
      <c r="A174" s="35" t="s">
        <v>1</v>
      </c>
      <c r="B174" s="223" t="s">
        <v>2</v>
      </c>
      <c r="C174" s="223" t="s">
        <v>123</v>
      </c>
      <c r="D174" s="218"/>
      <c r="E174" s="218"/>
      <c r="F174" s="764" t="s">
        <v>187</v>
      </c>
      <c r="G174" s="765"/>
      <c r="H174" s="224" t="s">
        <v>125</v>
      </c>
      <c r="I174" s="218" t="s">
        <v>126</v>
      </c>
      <c r="J174" s="224" t="s">
        <v>127</v>
      </c>
      <c r="K174" s="218" t="s">
        <v>128</v>
      </c>
      <c r="L174" s="35" t="s">
        <v>5</v>
      </c>
      <c r="M174" s="35" t="s">
        <v>128</v>
      </c>
      <c r="N174" s="225"/>
      <c r="O174" s="761" t="s">
        <v>122</v>
      </c>
      <c r="P174" s="226"/>
    </row>
    <row r="175" spans="1:16" ht="12.75">
      <c r="A175" s="35"/>
      <c r="B175" s="223"/>
      <c r="C175" s="223"/>
      <c r="D175" s="218" t="s">
        <v>62</v>
      </c>
      <c r="E175" s="218" t="s">
        <v>5</v>
      </c>
      <c r="F175" s="218" t="s">
        <v>124</v>
      </c>
      <c r="G175" s="218" t="s">
        <v>5</v>
      </c>
      <c r="H175" s="224" t="s">
        <v>131</v>
      </c>
      <c r="I175" s="218" t="s">
        <v>132</v>
      </c>
      <c r="J175" s="224" t="s">
        <v>133</v>
      </c>
      <c r="K175" s="218" t="s">
        <v>237</v>
      </c>
      <c r="L175" s="35" t="s">
        <v>194</v>
      </c>
      <c r="M175" s="35" t="s">
        <v>134</v>
      </c>
      <c r="N175" s="227" t="s">
        <v>242</v>
      </c>
      <c r="O175" s="35" t="s">
        <v>246</v>
      </c>
      <c r="P175" s="35" t="s">
        <v>250</v>
      </c>
    </row>
    <row r="176" spans="1:16" ht="12.75">
      <c r="A176" s="35"/>
      <c r="B176" s="223"/>
      <c r="C176" s="223"/>
      <c r="D176" s="218" t="s">
        <v>429</v>
      </c>
      <c r="E176" s="218" t="s">
        <v>135</v>
      </c>
      <c r="F176" s="218" t="s">
        <v>129</v>
      </c>
      <c r="G176" s="218" t="s">
        <v>130</v>
      </c>
      <c r="H176" s="224" t="s">
        <v>135</v>
      </c>
      <c r="I176" s="218" t="s">
        <v>138</v>
      </c>
      <c r="J176" s="224" t="s">
        <v>139</v>
      </c>
      <c r="K176" s="218" t="s">
        <v>238</v>
      </c>
      <c r="L176" s="35" t="s">
        <v>240</v>
      </c>
      <c r="M176" s="35"/>
      <c r="N176" s="225" t="s">
        <v>243</v>
      </c>
      <c r="O176" s="35" t="s">
        <v>247</v>
      </c>
      <c r="P176" s="35" t="s">
        <v>251</v>
      </c>
    </row>
    <row r="177" spans="1:19" s="14" customFormat="1" ht="12.75">
      <c r="A177" s="35"/>
      <c r="B177" s="223"/>
      <c r="C177" s="223"/>
      <c r="D177" s="218" t="s">
        <v>254</v>
      </c>
      <c r="E177" s="218"/>
      <c r="F177" s="218" t="s">
        <v>136</v>
      </c>
      <c r="G177" s="218" t="s">
        <v>137</v>
      </c>
      <c r="H177" s="224"/>
      <c r="I177" s="218" t="s">
        <v>142</v>
      </c>
      <c r="J177" s="224" t="s">
        <v>143</v>
      </c>
      <c r="K177" s="218" t="s">
        <v>239</v>
      </c>
      <c r="L177" s="35" t="s">
        <v>241</v>
      </c>
      <c r="M177" s="35"/>
      <c r="N177" s="225" t="s">
        <v>244</v>
      </c>
      <c r="O177" s="35" t="s">
        <v>143</v>
      </c>
      <c r="P177" s="35" t="s">
        <v>252</v>
      </c>
      <c r="Q177" s="11"/>
      <c r="R177" s="11"/>
      <c r="S177" s="11"/>
    </row>
    <row r="178" spans="1:19" s="17" customFormat="1" ht="13.5">
      <c r="A178" s="35"/>
      <c r="B178" s="223"/>
      <c r="C178" s="223"/>
      <c r="D178" s="218"/>
      <c r="E178" s="218"/>
      <c r="F178" s="218" t="s">
        <v>140</v>
      </c>
      <c r="G178" s="218" t="s">
        <v>141</v>
      </c>
      <c r="H178" s="224"/>
      <c r="I178" s="218"/>
      <c r="J178" s="224" t="s">
        <v>144</v>
      </c>
      <c r="K178" s="218"/>
      <c r="L178" s="35"/>
      <c r="M178" s="35"/>
      <c r="N178" s="225" t="s">
        <v>245</v>
      </c>
      <c r="O178" s="35" t="s">
        <v>248</v>
      </c>
      <c r="P178" s="35" t="s">
        <v>253</v>
      </c>
      <c r="Q178" s="12"/>
      <c r="R178" s="12"/>
      <c r="S178" s="12"/>
    </row>
    <row r="179" spans="1:16" ht="12.75">
      <c r="A179" s="35"/>
      <c r="B179" s="223"/>
      <c r="C179" s="223"/>
      <c r="D179" s="218"/>
      <c r="E179" s="218"/>
      <c r="F179" s="218"/>
      <c r="G179" s="218"/>
      <c r="H179" s="224"/>
      <c r="I179" s="218"/>
      <c r="J179" s="224" t="s">
        <v>410</v>
      </c>
      <c r="K179" s="218"/>
      <c r="L179" s="35"/>
      <c r="M179" s="35"/>
      <c r="N179" s="225"/>
      <c r="O179" s="218" t="s">
        <v>249</v>
      </c>
      <c r="P179" s="35"/>
    </row>
    <row r="180" spans="1:16" ht="12.75">
      <c r="A180" s="36"/>
      <c r="B180" s="228"/>
      <c r="C180" s="228"/>
      <c r="D180" s="229"/>
      <c r="E180" s="229"/>
      <c r="F180" s="229"/>
      <c r="G180" s="229"/>
      <c r="H180" s="224"/>
      <c r="I180" s="229"/>
      <c r="J180" s="224" t="s">
        <v>145</v>
      </c>
      <c r="K180" s="229"/>
      <c r="L180" s="36"/>
      <c r="M180" s="36"/>
      <c r="N180" s="230"/>
      <c r="O180" s="229" t="s">
        <v>145</v>
      </c>
      <c r="P180" s="36"/>
    </row>
    <row r="181" spans="1:16" ht="12.75">
      <c r="A181" s="36">
        <v>1</v>
      </c>
      <c r="B181" s="36">
        <v>2</v>
      </c>
      <c r="C181" s="105">
        <v>3</v>
      </c>
      <c r="D181" s="106">
        <v>4</v>
      </c>
      <c r="E181" s="106">
        <v>5</v>
      </c>
      <c r="F181" s="106">
        <v>6</v>
      </c>
      <c r="G181" s="106">
        <v>7</v>
      </c>
      <c r="H181" s="106">
        <v>8</v>
      </c>
      <c r="I181" s="106">
        <v>9</v>
      </c>
      <c r="J181" s="106">
        <v>10</v>
      </c>
      <c r="K181" s="106">
        <v>11</v>
      </c>
      <c r="L181" s="105">
        <v>12</v>
      </c>
      <c r="M181" s="105">
        <v>13</v>
      </c>
      <c r="N181" s="105">
        <v>14</v>
      </c>
      <c r="O181" s="105">
        <v>15</v>
      </c>
      <c r="P181" s="105">
        <v>16</v>
      </c>
    </row>
    <row r="182" spans="1:16" ht="12.75">
      <c r="A182" s="67">
        <v>854</v>
      </c>
      <c r="B182" s="68"/>
      <c r="C182" s="244" t="s">
        <v>173</v>
      </c>
      <c r="D182" s="245">
        <f>D183+D185+D188+D191+D194+D198+D200+D202+D207+D196</f>
        <v>12231576</v>
      </c>
      <c r="E182" s="341">
        <f>E183+E188+E191+E194+E200+E202+E207+E198+E185+E196</f>
        <v>12231576</v>
      </c>
      <c r="F182" s="245">
        <f>F183+F188+F191+F194+F198+F185+F196</f>
        <v>5253176</v>
      </c>
      <c r="G182" s="245">
        <f>G183+G188+G191+G194+G202+G207+G198+G185+G196</f>
        <v>2078055</v>
      </c>
      <c r="H182" s="341">
        <f>H200</f>
        <v>4124067</v>
      </c>
      <c r="I182" s="245">
        <f>I183+I188+I191+I194+I198+I185+I207+I196</f>
        <v>190515</v>
      </c>
      <c r="J182" s="248">
        <f>J207</f>
        <v>585763</v>
      </c>
      <c r="K182" s="248"/>
      <c r="L182" s="234"/>
      <c r="M182" s="234">
        <f>M183+M194</f>
        <v>0</v>
      </c>
      <c r="N182" s="235">
        <f>N183</f>
        <v>0</v>
      </c>
      <c r="O182" s="234">
        <v>0</v>
      </c>
      <c r="P182" s="342">
        <v>0</v>
      </c>
    </row>
    <row r="183" spans="1:16" ht="12.75">
      <c r="A183" s="37"/>
      <c r="B183" s="39">
        <v>85403</v>
      </c>
      <c r="C183" s="257" t="s">
        <v>118</v>
      </c>
      <c r="D183" s="251">
        <f>D184</f>
        <v>1439391</v>
      </c>
      <c r="E183" s="251">
        <f>E184</f>
        <v>1439391</v>
      </c>
      <c r="F183" s="251">
        <f>F184</f>
        <v>1087155</v>
      </c>
      <c r="G183" s="251">
        <f>G184</f>
        <v>301506</v>
      </c>
      <c r="H183" s="251">
        <v>0</v>
      </c>
      <c r="I183" s="251">
        <f>I184</f>
        <v>50730</v>
      </c>
      <c r="J183" s="252">
        <v>0</v>
      </c>
      <c r="K183" s="252">
        <v>0</v>
      </c>
      <c r="L183" s="252">
        <v>0</v>
      </c>
      <c r="M183" s="252">
        <f>M184</f>
        <v>0</v>
      </c>
      <c r="N183" s="253">
        <f>N184</f>
        <v>0</v>
      </c>
      <c r="O183" s="253">
        <v>0</v>
      </c>
      <c r="P183" s="253">
        <v>0</v>
      </c>
    </row>
    <row r="184" spans="1:19" s="17" customFormat="1" ht="13.5">
      <c r="A184" s="303"/>
      <c r="B184" s="308"/>
      <c r="C184" s="261" t="s">
        <v>268</v>
      </c>
      <c r="D184" s="262">
        <f>E184</f>
        <v>1439391</v>
      </c>
      <c r="E184" s="262">
        <f>F184+G184+I184</f>
        <v>1439391</v>
      </c>
      <c r="F184" s="262">
        <v>1087155</v>
      </c>
      <c r="G184" s="262">
        <v>301506</v>
      </c>
      <c r="H184" s="262">
        <v>0</v>
      </c>
      <c r="I184" s="262">
        <v>50730</v>
      </c>
      <c r="J184" s="264">
        <v>0</v>
      </c>
      <c r="K184" s="264">
        <v>0</v>
      </c>
      <c r="L184" s="264">
        <v>0</v>
      </c>
      <c r="M184" s="264">
        <v>0</v>
      </c>
      <c r="N184" s="259">
        <v>0</v>
      </c>
      <c r="O184" s="259">
        <v>0</v>
      </c>
      <c r="P184" s="259">
        <v>0</v>
      </c>
      <c r="Q184" s="12"/>
      <c r="R184" s="12"/>
      <c r="S184" s="12"/>
    </row>
    <row r="185" spans="1:19" s="17" customFormat="1" ht="13.5">
      <c r="A185" s="303"/>
      <c r="B185" s="309">
        <v>85404</v>
      </c>
      <c r="C185" s="257" t="s">
        <v>287</v>
      </c>
      <c r="D185" s="251">
        <f>D186+D187</f>
        <v>90776</v>
      </c>
      <c r="E185" s="251">
        <f>E186+E187</f>
        <v>90776</v>
      </c>
      <c r="F185" s="251">
        <f>F186+F187</f>
        <v>68489</v>
      </c>
      <c r="G185" s="251">
        <f>G186+G187</f>
        <v>22000</v>
      </c>
      <c r="H185" s="251">
        <v>0</v>
      </c>
      <c r="I185" s="251">
        <f>I186+I187</f>
        <v>287</v>
      </c>
      <c r="J185" s="242">
        <v>0</v>
      </c>
      <c r="K185" s="252">
        <v>0</v>
      </c>
      <c r="L185" s="252">
        <v>0</v>
      </c>
      <c r="M185" s="252">
        <v>0</v>
      </c>
      <c r="N185" s="253">
        <v>0</v>
      </c>
      <c r="O185" s="253">
        <v>0</v>
      </c>
      <c r="P185" s="253">
        <v>0</v>
      </c>
      <c r="Q185" s="12"/>
      <c r="R185" s="12"/>
      <c r="S185" s="12"/>
    </row>
    <row r="186" spans="1:19" s="17" customFormat="1" ht="13.5">
      <c r="A186" s="303"/>
      <c r="B186" s="321"/>
      <c r="C186" s="261" t="s">
        <v>268</v>
      </c>
      <c r="D186" s="262">
        <f>E186</f>
        <v>24868</v>
      </c>
      <c r="E186" s="262">
        <f>F186+G186+I186</f>
        <v>24868</v>
      </c>
      <c r="F186" s="262">
        <v>24581</v>
      </c>
      <c r="G186" s="262">
        <v>0</v>
      </c>
      <c r="H186" s="262">
        <v>0</v>
      </c>
      <c r="I186" s="262">
        <v>287</v>
      </c>
      <c r="J186" s="263">
        <v>0</v>
      </c>
      <c r="K186" s="264">
        <v>0</v>
      </c>
      <c r="L186" s="264">
        <v>0</v>
      </c>
      <c r="M186" s="264">
        <v>0</v>
      </c>
      <c r="N186" s="259">
        <v>0</v>
      </c>
      <c r="O186" s="259">
        <v>0</v>
      </c>
      <c r="P186" s="259">
        <v>0</v>
      </c>
      <c r="Q186" s="12"/>
      <c r="R186" s="12"/>
      <c r="S186" s="12"/>
    </row>
    <row r="187" spans="1:19" s="17" customFormat="1" ht="13.5">
      <c r="A187" s="303"/>
      <c r="B187" s="321"/>
      <c r="C187" s="261" t="s">
        <v>175</v>
      </c>
      <c r="D187" s="262">
        <f>E187</f>
        <v>65908</v>
      </c>
      <c r="E187" s="262">
        <f>F187+G187</f>
        <v>65908</v>
      </c>
      <c r="F187" s="262">
        <v>43908</v>
      </c>
      <c r="G187" s="262">
        <v>22000</v>
      </c>
      <c r="H187" s="262">
        <v>0</v>
      </c>
      <c r="I187" s="262">
        <v>0</v>
      </c>
      <c r="J187" s="263">
        <v>0</v>
      </c>
      <c r="K187" s="264">
        <v>0</v>
      </c>
      <c r="L187" s="264">
        <v>0</v>
      </c>
      <c r="M187" s="264">
        <v>0</v>
      </c>
      <c r="N187" s="259">
        <v>0</v>
      </c>
      <c r="O187" s="259">
        <v>0</v>
      </c>
      <c r="P187" s="259">
        <v>0</v>
      </c>
      <c r="Q187" s="12"/>
      <c r="R187" s="12"/>
      <c r="S187" s="12"/>
    </row>
    <row r="188" spans="1:16" ht="12.75">
      <c r="A188" s="40"/>
      <c r="B188" s="256">
        <v>85406</v>
      </c>
      <c r="C188" s="249" t="s">
        <v>174</v>
      </c>
      <c r="D188" s="251">
        <f>D189+D190</f>
        <v>1269601</v>
      </c>
      <c r="E188" s="251">
        <f>E189+E190</f>
        <v>1269601</v>
      </c>
      <c r="F188" s="251">
        <f>F189+F190</f>
        <v>1110883</v>
      </c>
      <c r="G188" s="251">
        <f>G189+G190</f>
        <v>157318</v>
      </c>
      <c r="H188" s="251">
        <v>0</v>
      </c>
      <c r="I188" s="251">
        <f>I189+I190</f>
        <v>1400</v>
      </c>
      <c r="J188" s="242">
        <v>0</v>
      </c>
      <c r="K188" s="252">
        <v>0</v>
      </c>
      <c r="L188" s="252">
        <v>0</v>
      </c>
      <c r="M188" s="252">
        <v>0</v>
      </c>
      <c r="N188" s="253">
        <v>0</v>
      </c>
      <c r="O188" s="253">
        <v>0</v>
      </c>
      <c r="P188" s="253">
        <v>0</v>
      </c>
    </row>
    <row r="189" spans="1:16" ht="12.75">
      <c r="A189" s="303"/>
      <c r="B189" s="321"/>
      <c r="C189" s="261" t="s">
        <v>175</v>
      </c>
      <c r="D189" s="262">
        <f>E189</f>
        <v>558007</v>
      </c>
      <c r="E189" s="262">
        <f>F189+G189+I189</f>
        <v>558007</v>
      </c>
      <c r="F189" s="262">
        <v>498677</v>
      </c>
      <c r="G189" s="262">
        <v>58230</v>
      </c>
      <c r="H189" s="262">
        <v>0</v>
      </c>
      <c r="I189" s="262">
        <v>1100</v>
      </c>
      <c r="J189" s="264">
        <v>0</v>
      </c>
      <c r="K189" s="252">
        <v>0</v>
      </c>
      <c r="L189" s="252">
        <v>0</v>
      </c>
      <c r="M189" s="252">
        <v>0</v>
      </c>
      <c r="N189" s="259">
        <v>0</v>
      </c>
      <c r="O189" s="259">
        <v>0</v>
      </c>
      <c r="P189" s="259">
        <v>0</v>
      </c>
    </row>
    <row r="190" spans="1:16" ht="12.75">
      <c r="A190" s="303"/>
      <c r="B190" s="324"/>
      <c r="C190" s="261" t="s">
        <v>176</v>
      </c>
      <c r="D190" s="262">
        <f>E190</f>
        <v>711594</v>
      </c>
      <c r="E190" s="262">
        <f>F190+G190+I190</f>
        <v>711594</v>
      </c>
      <c r="F190" s="262">
        <v>612206</v>
      </c>
      <c r="G190" s="262">
        <v>99088</v>
      </c>
      <c r="H190" s="262">
        <v>0</v>
      </c>
      <c r="I190" s="262">
        <v>300</v>
      </c>
      <c r="J190" s="264">
        <v>0</v>
      </c>
      <c r="K190" s="264">
        <v>0</v>
      </c>
      <c r="L190" s="264">
        <v>0</v>
      </c>
      <c r="M190" s="264">
        <v>0</v>
      </c>
      <c r="N190" s="259">
        <v>0</v>
      </c>
      <c r="O190" s="259">
        <v>0</v>
      </c>
      <c r="P190" s="259">
        <v>0</v>
      </c>
    </row>
    <row r="191" spans="1:16" ht="12.75">
      <c r="A191" s="40"/>
      <c r="B191" s="256">
        <v>85410</v>
      </c>
      <c r="C191" s="249" t="s">
        <v>177</v>
      </c>
      <c r="D191" s="251">
        <f>D192+D193</f>
        <v>2858649</v>
      </c>
      <c r="E191" s="251">
        <f>E192+E193</f>
        <v>2858649</v>
      </c>
      <c r="F191" s="251">
        <f>F192+F193</f>
        <v>2068154</v>
      </c>
      <c r="G191" s="251">
        <f>G192+G193</f>
        <v>781095</v>
      </c>
      <c r="H191" s="251">
        <v>0</v>
      </c>
      <c r="I191" s="251">
        <f>I192+I193</f>
        <v>9400</v>
      </c>
      <c r="J191" s="242">
        <v>0</v>
      </c>
      <c r="K191" s="252">
        <v>0</v>
      </c>
      <c r="L191" s="252">
        <v>0</v>
      </c>
      <c r="M191" s="252">
        <v>0</v>
      </c>
      <c r="N191" s="253">
        <v>0</v>
      </c>
      <c r="O191" s="253">
        <v>0</v>
      </c>
      <c r="P191" s="253">
        <v>0</v>
      </c>
    </row>
    <row r="192" spans="1:16" ht="12.75">
      <c r="A192" s="303"/>
      <c r="B192" s="321"/>
      <c r="C192" s="261" t="s">
        <v>383</v>
      </c>
      <c r="D192" s="262">
        <f>E192</f>
        <v>2338595</v>
      </c>
      <c r="E192" s="262">
        <f>F192+G192+I192</f>
        <v>2338595</v>
      </c>
      <c r="F192" s="262">
        <v>1657666</v>
      </c>
      <c r="G192" s="262">
        <v>674829</v>
      </c>
      <c r="H192" s="262">
        <v>0</v>
      </c>
      <c r="I192" s="262">
        <v>6100</v>
      </c>
      <c r="J192" s="264">
        <v>0</v>
      </c>
      <c r="K192" s="264">
        <v>0</v>
      </c>
      <c r="L192" s="264">
        <v>0</v>
      </c>
      <c r="M192" s="264">
        <v>0</v>
      </c>
      <c r="N192" s="259">
        <v>0</v>
      </c>
      <c r="O192" s="259">
        <v>0</v>
      </c>
      <c r="P192" s="259">
        <v>0</v>
      </c>
    </row>
    <row r="193" spans="1:16" ht="12.75">
      <c r="A193" s="303"/>
      <c r="B193" s="321"/>
      <c r="C193" s="261" t="s">
        <v>271</v>
      </c>
      <c r="D193" s="262">
        <f>E193</f>
        <v>520054</v>
      </c>
      <c r="E193" s="262">
        <f>F193+G193+I193</f>
        <v>520054</v>
      </c>
      <c r="F193" s="262">
        <v>410488</v>
      </c>
      <c r="G193" s="262">
        <v>106266</v>
      </c>
      <c r="H193" s="262">
        <v>0</v>
      </c>
      <c r="I193" s="262">
        <v>3300</v>
      </c>
      <c r="J193" s="264">
        <v>0</v>
      </c>
      <c r="K193" s="264">
        <v>0</v>
      </c>
      <c r="L193" s="264">
        <v>0</v>
      </c>
      <c r="M193" s="264">
        <v>0</v>
      </c>
      <c r="N193" s="259">
        <v>0</v>
      </c>
      <c r="O193" s="259">
        <v>0</v>
      </c>
      <c r="P193" s="259">
        <v>0</v>
      </c>
    </row>
    <row r="194" spans="1:16" ht="12.75">
      <c r="A194" s="40"/>
      <c r="B194" s="256">
        <v>85411</v>
      </c>
      <c r="C194" s="249" t="s">
        <v>120</v>
      </c>
      <c r="D194" s="251">
        <f>D195</f>
        <v>544961</v>
      </c>
      <c r="E194" s="251">
        <f>E195</f>
        <v>544961</v>
      </c>
      <c r="F194" s="251">
        <f>F195</f>
        <v>400979</v>
      </c>
      <c r="G194" s="251">
        <f>G195</f>
        <v>140982</v>
      </c>
      <c r="H194" s="251">
        <v>0</v>
      </c>
      <c r="I194" s="251">
        <f>I195</f>
        <v>3000</v>
      </c>
      <c r="J194" s="242">
        <v>0</v>
      </c>
      <c r="K194" s="252">
        <v>0</v>
      </c>
      <c r="L194" s="252">
        <v>0</v>
      </c>
      <c r="M194" s="252">
        <v>0</v>
      </c>
      <c r="N194" s="253">
        <v>0</v>
      </c>
      <c r="O194" s="253">
        <v>0</v>
      </c>
      <c r="P194" s="253">
        <v>0</v>
      </c>
    </row>
    <row r="195" spans="1:16" ht="12.75">
      <c r="A195" s="303"/>
      <c r="B195" s="324"/>
      <c r="C195" s="261" t="s">
        <v>271</v>
      </c>
      <c r="D195" s="262">
        <f>E195</f>
        <v>544961</v>
      </c>
      <c r="E195" s="262">
        <f>F195+G195+H195+I195</f>
        <v>544961</v>
      </c>
      <c r="F195" s="262">
        <v>400979</v>
      </c>
      <c r="G195" s="262">
        <v>140982</v>
      </c>
      <c r="H195" s="262">
        <v>0</v>
      </c>
      <c r="I195" s="262">
        <v>3000</v>
      </c>
      <c r="J195" s="264">
        <v>0</v>
      </c>
      <c r="K195" s="264">
        <v>0</v>
      </c>
      <c r="L195" s="264">
        <v>0</v>
      </c>
      <c r="M195" s="264">
        <v>0</v>
      </c>
      <c r="N195" s="259">
        <v>0</v>
      </c>
      <c r="O195" s="259">
        <v>0</v>
      </c>
      <c r="P195" s="259">
        <v>0</v>
      </c>
    </row>
    <row r="196" spans="1:16" ht="12.75">
      <c r="A196" s="303"/>
      <c r="B196" s="39">
        <v>85417</v>
      </c>
      <c r="C196" s="249" t="s">
        <v>327</v>
      </c>
      <c r="D196" s="251">
        <f aca="true" t="shared" si="6" ref="D196:I196">D197</f>
        <v>382682</v>
      </c>
      <c r="E196" s="251">
        <f t="shared" si="6"/>
        <v>382682</v>
      </c>
      <c r="F196" s="251">
        <f t="shared" si="6"/>
        <v>146082</v>
      </c>
      <c r="G196" s="251">
        <f t="shared" si="6"/>
        <v>236100</v>
      </c>
      <c r="H196" s="251">
        <f t="shared" si="6"/>
        <v>0</v>
      </c>
      <c r="I196" s="251">
        <f t="shared" si="6"/>
        <v>500</v>
      </c>
      <c r="J196" s="252">
        <v>0</v>
      </c>
      <c r="K196" s="252">
        <v>0</v>
      </c>
      <c r="L196" s="252">
        <v>0</v>
      </c>
      <c r="M196" s="252">
        <v>0</v>
      </c>
      <c r="N196" s="253">
        <v>0</v>
      </c>
      <c r="O196" s="253">
        <v>0</v>
      </c>
      <c r="P196" s="253">
        <v>0</v>
      </c>
    </row>
    <row r="197" spans="1:16" ht="12.75">
      <c r="A197" s="303"/>
      <c r="B197" s="308"/>
      <c r="C197" s="261" t="s">
        <v>383</v>
      </c>
      <c r="D197" s="262">
        <f>E197</f>
        <v>382682</v>
      </c>
      <c r="E197" s="262">
        <f>F197+G197+I197</f>
        <v>382682</v>
      </c>
      <c r="F197" s="262">
        <v>146082</v>
      </c>
      <c r="G197" s="262">
        <v>236100</v>
      </c>
      <c r="H197" s="262">
        <v>0</v>
      </c>
      <c r="I197" s="262">
        <v>500</v>
      </c>
      <c r="J197" s="264">
        <v>0</v>
      </c>
      <c r="K197" s="264">
        <v>0</v>
      </c>
      <c r="L197" s="264">
        <v>0</v>
      </c>
      <c r="M197" s="264">
        <v>0</v>
      </c>
      <c r="N197" s="259">
        <v>0</v>
      </c>
      <c r="O197" s="259">
        <v>0</v>
      </c>
      <c r="P197" s="259">
        <v>0</v>
      </c>
    </row>
    <row r="198" spans="1:16" ht="12.75">
      <c r="A198" s="303"/>
      <c r="B198" s="309">
        <v>85419</v>
      </c>
      <c r="C198" s="249" t="s">
        <v>269</v>
      </c>
      <c r="D198" s="251">
        <f>D199</f>
        <v>409329</v>
      </c>
      <c r="E198" s="251">
        <f>E199</f>
        <v>409329</v>
      </c>
      <c r="F198" s="251">
        <f>F199</f>
        <v>371434</v>
      </c>
      <c r="G198" s="251">
        <f>G199</f>
        <v>32697</v>
      </c>
      <c r="H198" s="251">
        <f>H2102</f>
        <v>0</v>
      </c>
      <c r="I198" s="251">
        <f>I199</f>
        <v>5198</v>
      </c>
      <c r="J198" s="252">
        <v>0</v>
      </c>
      <c r="K198" s="252">
        <v>0</v>
      </c>
      <c r="L198" s="252">
        <v>0</v>
      </c>
      <c r="M198" s="252">
        <v>0</v>
      </c>
      <c r="N198" s="253">
        <v>0</v>
      </c>
      <c r="O198" s="253">
        <v>0</v>
      </c>
      <c r="P198" s="253">
        <v>0</v>
      </c>
    </row>
    <row r="199" spans="1:16" ht="12.75">
      <c r="A199" s="303"/>
      <c r="B199" s="321"/>
      <c r="C199" s="261" t="s">
        <v>268</v>
      </c>
      <c r="D199" s="262">
        <f>E199</f>
        <v>409329</v>
      </c>
      <c r="E199" s="262">
        <f>F199+G199+I199</f>
        <v>409329</v>
      </c>
      <c r="F199" s="262">
        <v>371434</v>
      </c>
      <c r="G199" s="262">
        <v>32697</v>
      </c>
      <c r="H199" s="262">
        <v>0</v>
      </c>
      <c r="I199" s="262">
        <v>5198</v>
      </c>
      <c r="J199" s="264">
        <v>0</v>
      </c>
      <c r="K199" s="264">
        <v>0</v>
      </c>
      <c r="L199" s="264">
        <v>0</v>
      </c>
      <c r="M199" s="264">
        <v>0</v>
      </c>
      <c r="N199" s="259">
        <v>0</v>
      </c>
      <c r="O199" s="259">
        <v>0</v>
      </c>
      <c r="P199" s="259">
        <v>0</v>
      </c>
    </row>
    <row r="200" spans="1:16" ht="12.75">
      <c r="A200" s="40"/>
      <c r="B200" s="256">
        <v>85420</v>
      </c>
      <c r="C200" s="249" t="s">
        <v>178</v>
      </c>
      <c r="D200" s="251">
        <f>E200</f>
        <v>4124067</v>
      </c>
      <c r="E200" s="251">
        <f>E201</f>
        <v>4124067</v>
      </c>
      <c r="F200" s="251">
        <v>0</v>
      </c>
      <c r="G200" s="251">
        <v>0</v>
      </c>
      <c r="H200" s="343">
        <f>H201</f>
        <v>4124067</v>
      </c>
      <c r="I200" s="251">
        <f>I201</f>
        <v>0</v>
      </c>
      <c r="J200" s="252">
        <v>0</v>
      </c>
      <c r="K200" s="252">
        <v>0</v>
      </c>
      <c r="L200" s="252">
        <v>0</v>
      </c>
      <c r="M200" s="252">
        <v>0</v>
      </c>
      <c r="N200" s="253">
        <v>0</v>
      </c>
      <c r="O200" s="253">
        <v>0</v>
      </c>
      <c r="P200" s="253">
        <v>0</v>
      </c>
    </row>
    <row r="201" spans="1:16" ht="12.75">
      <c r="A201" s="303"/>
      <c r="B201" s="324"/>
      <c r="C201" s="261" t="s">
        <v>385</v>
      </c>
      <c r="D201" s="262">
        <f>E201</f>
        <v>4124067</v>
      </c>
      <c r="E201" s="262">
        <f>H201</f>
        <v>4124067</v>
      </c>
      <c r="F201" s="262">
        <v>0</v>
      </c>
      <c r="G201" s="262">
        <v>0</v>
      </c>
      <c r="H201" s="344">
        <v>4124067</v>
      </c>
      <c r="I201" s="262">
        <v>0</v>
      </c>
      <c r="J201" s="263">
        <v>0</v>
      </c>
      <c r="K201" s="264">
        <v>0</v>
      </c>
      <c r="L201" s="264">
        <v>0</v>
      </c>
      <c r="M201" s="264">
        <v>0</v>
      </c>
      <c r="N201" s="259">
        <v>0</v>
      </c>
      <c r="O201" s="259">
        <v>0</v>
      </c>
      <c r="P201" s="259">
        <v>0</v>
      </c>
    </row>
    <row r="202" spans="1:16" ht="12.75">
      <c r="A202" s="40"/>
      <c r="B202" s="256">
        <v>85446</v>
      </c>
      <c r="C202" s="249" t="s">
        <v>179</v>
      </c>
      <c r="D202" s="251">
        <f>SUM(D203:D206)</f>
        <v>8310</v>
      </c>
      <c r="E202" s="251">
        <f>G202</f>
        <v>8310</v>
      </c>
      <c r="F202" s="251">
        <v>0</v>
      </c>
      <c r="G202" s="251">
        <f>SUM(G203:G206)</f>
        <v>8310</v>
      </c>
      <c r="H202" s="251">
        <v>0</v>
      </c>
      <c r="I202" s="251">
        <v>0</v>
      </c>
      <c r="J202" s="252">
        <v>0</v>
      </c>
      <c r="K202" s="252">
        <v>0</v>
      </c>
      <c r="L202" s="252">
        <v>0</v>
      </c>
      <c r="M202" s="252">
        <v>0</v>
      </c>
      <c r="N202" s="253">
        <v>0</v>
      </c>
      <c r="O202" s="253">
        <v>0</v>
      </c>
      <c r="P202" s="253">
        <v>0</v>
      </c>
    </row>
    <row r="203" spans="1:16" ht="12.75">
      <c r="A203" s="303"/>
      <c r="B203" s="321"/>
      <c r="C203" s="261" t="s">
        <v>175</v>
      </c>
      <c r="D203" s="262">
        <f>E203</f>
        <v>2307</v>
      </c>
      <c r="E203" s="262">
        <f>G203</f>
        <v>2307</v>
      </c>
      <c r="F203" s="262">
        <v>0</v>
      </c>
      <c r="G203" s="262">
        <v>2307</v>
      </c>
      <c r="H203" s="262">
        <v>0</v>
      </c>
      <c r="I203" s="262">
        <v>0</v>
      </c>
      <c r="J203" s="264">
        <v>0</v>
      </c>
      <c r="K203" s="264">
        <v>0</v>
      </c>
      <c r="L203" s="264">
        <v>0</v>
      </c>
      <c r="M203" s="264">
        <v>0</v>
      </c>
      <c r="N203" s="259">
        <v>0</v>
      </c>
      <c r="O203" s="259">
        <v>0</v>
      </c>
      <c r="P203" s="259">
        <v>0</v>
      </c>
    </row>
    <row r="204" spans="1:16" ht="12.75">
      <c r="A204" s="303"/>
      <c r="B204" s="321"/>
      <c r="C204" s="261" t="s">
        <v>176</v>
      </c>
      <c r="D204" s="262">
        <f>E204</f>
        <v>3204</v>
      </c>
      <c r="E204" s="262">
        <f>G204</f>
        <v>3204</v>
      </c>
      <c r="F204" s="262">
        <v>0</v>
      </c>
      <c r="G204" s="262">
        <v>3204</v>
      </c>
      <c r="H204" s="262">
        <v>0</v>
      </c>
      <c r="I204" s="262">
        <v>0</v>
      </c>
      <c r="J204" s="264">
        <v>0</v>
      </c>
      <c r="K204" s="264">
        <v>0</v>
      </c>
      <c r="L204" s="264">
        <v>0</v>
      </c>
      <c r="M204" s="264">
        <v>0</v>
      </c>
      <c r="N204" s="259">
        <v>0</v>
      </c>
      <c r="O204" s="259">
        <v>0</v>
      </c>
      <c r="P204" s="259">
        <v>0</v>
      </c>
    </row>
    <row r="205" spans="1:16" ht="12.75">
      <c r="A205" s="35"/>
      <c r="B205" s="198"/>
      <c r="C205" s="261" t="s">
        <v>271</v>
      </c>
      <c r="D205" s="262">
        <f>E205</f>
        <v>1552</v>
      </c>
      <c r="E205" s="262">
        <f>G205</f>
        <v>1552</v>
      </c>
      <c r="F205" s="262">
        <v>0</v>
      </c>
      <c r="G205" s="262">
        <v>1552</v>
      </c>
      <c r="H205" s="262">
        <v>0</v>
      </c>
      <c r="I205" s="262">
        <v>0</v>
      </c>
      <c r="J205" s="264">
        <v>0</v>
      </c>
      <c r="K205" s="264">
        <v>0</v>
      </c>
      <c r="L205" s="264">
        <v>0</v>
      </c>
      <c r="M205" s="264">
        <v>0</v>
      </c>
      <c r="N205" s="259">
        <v>0</v>
      </c>
      <c r="O205" s="259">
        <v>0</v>
      </c>
      <c r="P205" s="259">
        <v>0</v>
      </c>
    </row>
    <row r="206" spans="1:16" ht="12.75">
      <c r="A206" s="35"/>
      <c r="B206" s="345"/>
      <c r="C206" s="261" t="s">
        <v>270</v>
      </c>
      <c r="D206" s="262">
        <f>E206</f>
        <v>1247</v>
      </c>
      <c r="E206" s="262">
        <f>G206</f>
        <v>1247</v>
      </c>
      <c r="F206" s="262">
        <v>0</v>
      </c>
      <c r="G206" s="262">
        <f>274+407+566</f>
        <v>1247</v>
      </c>
      <c r="H206" s="262">
        <v>0</v>
      </c>
      <c r="I206" s="262">
        <v>0</v>
      </c>
      <c r="J206" s="264">
        <v>0</v>
      </c>
      <c r="K206" s="264">
        <v>0</v>
      </c>
      <c r="L206" s="264">
        <v>0</v>
      </c>
      <c r="M206" s="264">
        <v>0</v>
      </c>
      <c r="N206" s="259">
        <v>0</v>
      </c>
      <c r="O206" s="259">
        <v>0</v>
      </c>
      <c r="P206" s="259">
        <v>0</v>
      </c>
    </row>
    <row r="207" spans="1:16" ht="12.75">
      <c r="A207" s="40"/>
      <c r="B207" s="256">
        <v>85495</v>
      </c>
      <c r="C207" s="249" t="s">
        <v>151</v>
      </c>
      <c r="D207" s="251">
        <f>SUM(D208:D212)</f>
        <v>1103810</v>
      </c>
      <c r="E207" s="251">
        <f>J207+G207+I207</f>
        <v>1103810</v>
      </c>
      <c r="F207" s="251">
        <v>0</v>
      </c>
      <c r="G207" s="251">
        <f>SUM(G208:G212)</f>
        <v>398047</v>
      </c>
      <c r="H207" s="251">
        <v>0</v>
      </c>
      <c r="I207" s="251">
        <f>I212</f>
        <v>120000</v>
      </c>
      <c r="J207" s="242">
        <f>J209</f>
        <v>585763</v>
      </c>
      <c r="K207" s="252">
        <v>0</v>
      </c>
      <c r="L207" s="252">
        <v>0</v>
      </c>
      <c r="M207" s="252">
        <v>0</v>
      </c>
      <c r="N207" s="253">
        <v>0</v>
      </c>
      <c r="O207" s="253">
        <v>0</v>
      </c>
      <c r="P207" s="253">
        <v>0</v>
      </c>
    </row>
    <row r="208" spans="1:16" ht="12.75">
      <c r="A208" s="303"/>
      <c r="B208" s="321"/>
      <c r="C208" s="261" t="s">
        <v>268</v>
      </c>
      <c r="D208" s="262">
        <f>E208</f>
        <v>12945</v>
      </c>
      <c r="E208" s="262">
        <f>G208</f>
        <v>12945</v>
      </c>
      <c r="F208" s="262">
        <v>0</v>
      </c>
      <c r="G208" s="262">
        <v>12945</v>
      </c>
      <c r="H208" s="262">
        <v>0</v>
      </c>
      <c r="I208" s="262">
        <v>0</v>
      </c>
      <c r="J208" s="264">
        <v>0</v>
      </c>
      <c r="K208" s="264">
        <v>0</v>
      </c>
      <c r="L208" s="264">
        <v>0</v>
      </c>
      <c r="M208" s="264">
        <v>0</v>
      </c>
      <c r="N208" s="259">
        <v>0</v>
      </c>
      <c r="O208" s="259">
        <v>0</v>
      </c>
      <c r="P208" s="259">
        <v>0</v>
      </c>
    </row>
    <row r="209" spans="1:16" ht="12.75">
      <c r="A209" s="303"/>
      <c r="B209" s="321"/>
      <c r="C209" s="261" t="s">
        <v>383</v>
      </c>
      <c r="D209" s="262">
        <f>E209</f>
        <v>585763</v>
      </c>
      <c r="E209" s="262">
        <f>J209</f>
        <v>585763</v>
      </c>
      <c r="F209" s="262">
        <v>0</v>
      </c>
      <c r="G209" s="262">
        <v>0</v>
      </c>
      <c r="H209" s="262">
        <v>0</v>
      </c>
      <c r="I209" s="262">
        <v>0</v>
      </c>
      <c r="J209" s="264">
        <v>585763</v>
      </c>
      <c r="K209" s="264">
        <v>0</v>
      </c>
      <c r="L209" s="264">
        <v>0</v>
      </c>
      <c r="M209" s="264">
        <v>0</v>
      </c>
      <c r="N209" s="259">
        <v>0</v>
      </c>
      <c r="O209" s="259">
        <v>0</v>
      </c>
      <c r="P209" s="259">
        <v>0</v>
      </c>
    </row>
    <row r="210" spans="1:16" ht="12.75">
      <c r="A210" s="303"/>
      <c r="B210" s="321"/>
      <c r="C210" s="261" t="s">
        <v>175</v>
      </c>
      <c r="D210" s="262">
        <f>E210</f>
        <v>9960</v>
      </c>
      <c r="E210" s="262">
        <f>G210</f>
        <v>9960</v>
      </c>
      <c r="F210" s="262">
        <v>0</v>
      </c>
      <c r="G210" s="262">
        <v>9960</v>
      </c>
      <c r="H210" s="262">
        <v>0</v>
      </c>
      <c r="I210" s="262">
        <v>0</v>
      </c>
      <c r="J210" s="264">
        <v>0</v>
      </c>
      <c r="K210" s="264">
        <v>0</v>
      </c>
      <c r="L210" s="264">
        <v>0</v>
      </c>
      <c r="M210" s="264">
        <v>0</v>
      </c>
      <c r="N210" s="259">
        <v>0</v>
      </c>
      <c r="O210" s="259">
        <v>0</v>
      </c>
      <c r="P210" s="259">
        <v>0</v>
      </c>
    </row>
    <row r="211" spans="1:16" ht="12.75">
      <c r="A211" s="303"/>
      <c r="B211" s="321"/>
      <c r="C211" s="261" t="s">
        <v>176</v>
      </c>
      <c r="D211" s="262">
        <f>E211</f>
        <v>11733</v>
      </c>
      <c r="E211" s="262">
        <f>G211</f>
        <v>11733</v>
      </c>
      <c r="F211" s="262">
        <v>0</v>
      </c>
      <c r="G211" s="262">
        <v>11733</v>
      </c>
      <c r="H211" s="262">
        <v>0</v>
      </c>
      <c r="I211" s="262">
        <v>0</v>
      </c>
      <c r="J211" s="264">
        <v>0</v>
      </c>
      <c r="K211" s="264">
        <v>0</v>
      </c>
      <c r="L211" s="264">
        <v>0</v>
      </c>
      <c r="M211" s="264">
        <v>0</v>
      </c>
      <c r="N211" s="259">
        <v>0</v>
      </c>
      <c r="O211" s="259">
        <v>0</v>
      </c>
      <c r="P211" s="259">
        <v>0</v>
      </c>
    </row>
    <row r="212" spans="1:16" ht="12.75">
      <c r="A212" s="305"/>
      <c r="B212" s="324"/>
      <c r="C212" s="261" t="s">
        <v>340</v>
      </c>
      <c r="D212" s="262">
        <f>E212</f>
        <v>483409</v>
      </c>
      <c r="E212" s="262">
        <f>G212+I212</f>
        <v>483409</v>
      </c>
      <c r="F212" s="262">
        <v>0</v>
      </c>
      <c r="G212" s="262">
        <f>347979+5768+9662</f>
        <v>363409</v>
      </c>
      <c r="H212" s="262">
        <v>0</v>
      </c>
      <c r="I212" s="262">
        <v>120000</v>
      </c>
      <c r="J212" s="264">
        <v>0</v>
      </c>
      <c r="K212" s="264">
        <v>0</v>
      </c>
      <c r="L212" s="264">
        <v>0</v>
      </c>
      <c r="M212" s="264">
        <v>0</v>
      </c>
      <c r="N212" s="259">
        <v>0</v>
      </c>
      <c r="O212" s="259">
        <v>0</v>
      </c>
      <c r="P212" s="259">
        <v>0</v>
      </c>
    </row>
    <row r="213" spans="1:16" ht="15">
      <c r="A213" s="312"/>
      <c r="B213" s="314"/>
      <c r="C213" s="314"/>
      <c r="D213" s="279"/>
      <c r="E213" s="279"/>
      <c r="F213" s="279"/>
      <c r="G213" s="279"/>
      <c r="H213" s="687" t="s">
        <v>496</v>
      </c>
      <c r="I213" s="279"/>
      <c r="J213" s="315"/>
      <c r="K213" s="315"/>
      <c r="L213" s="315"/>
      <c r="M213" s="315"/>
      <c r="N213" s="278"/>
      <c r="O213" s="278"/>
      <c r="P213" s="278"/>
    </row>
    <row r="214" spans="1:16" ht="12.75">
      <c r="A214" s="34"/>
      <c r="B214" s="205"/>
      <c r="C214" s="205"/>
      <c r="D214" s="206"/>
      <c r="E214" s="207"/>
      <c r="F214" s="208"/>
      <c r="G214" s="209" t="s">
        <v>63</v>
      </c>
      <c r="H214" s="210"/>
      <c r="I214" s="210"/>
      <c r="J214" s="211"/>
      <c r="K214" s="211"/>
      <c r="L214" s="212"/>
      <c r="M214" s="213"/>
      <c r="N214" s="214"/>
      <c r="O214" s="214"/>
      <c r="P214" s="215"/>
    </row>
    <row r="215" spans="1:16" ht="12.75">
      <c r="A215" s="31"/>
      <c r="B215" s="217"/>
      <c r="C215" s="217"/>
      <c r="D215" s="218"/>
      <c r="E215" s="280"/>
      <c r="F215" s="220"/>
      <c r="G215" s="221" t="s">
        <v>122</v>
      </c>
      <c r="H215" s="221"/>
      <c r="I215" s="221"/>
      <c r="J215" s="222"/>
      <c r="K215" s="222"/>
      <c r="L215" s="215"/>
      <c r="M215" s="217"/>
      <c r="N215" s="213" t="s">
        <v>122</v>
      </c>
      <c r="O215" s="212"/>
      <c r="P215" s="215"/>
    </row>
    <row r="216" spans="1:16" ht="12.75">
      <c r="A216" s="35" t="s">
        <v>1</v>
      </c>
      <c r="B216" s="223" t="s">
        <v>2</v>
      </c>
      <c r="C216" s="223" t="s">
        <v>123</v>
      </c>
      <c r="D216" s="218"/>
      <c r="E216" s="218"/>
      <c r="F216" s="764" t="s">
        <v>187</v>
      </c>
      <c r="G216" s="765"/>
      <c r="H216" s="224" t="s">
        <v>125</v>
      </c>
      <c r="I216" s="218" t="s">
        <v>126</v>
      </c>
      <c r="J216" s="224" t="s">
        <v>127</v>
      </c>
      <c r="K216" s="218" t="s">
        <v>128</v>
      </c>
      <c r="L216" s="35" t="s">
        <v>5</v>
      </c>
      <c r="M216" s="35" t="s">
        <v>128</v>
      </c>
      <c r="N216" s="225"/>
      <c r="O216" s="761" t="s">
        <v>122</v>
      </c>
      <c r="P216" s="760"/>
    </row>
    <row r="217" spans="1:16" ht="12.75">
      <c r="A217" s="35"/>
      <c r="B217" s="223"/>
      <c r="C217" s="223"/>
      <c r="D217" s="218" t="s">
        <v>62</v>
      </c>
      <c r="E217" s="218" t="s">
        <v>5</v>
      </c>
      <c r="F217" s="218" t="s">
        <v>124</v>
      </c>
      <c r="G217" s="218" t="s">
        <v>5</v>
      </c>
      <c r="H217" s="224" t="s">
        <v>131</v>
      </c>
      <c r="I217" s="218" t="s">
        <v>132</v>
      </c>
      <c r="J217" s="224" t="s">
        <v>133</v>
      </c>
      <c r="K217" s="218" t="s">
        <v>237</v>
      </c>
      <c r="L217" s="35" t="s">
        <v>194</v>
      </c>
      <c r="M217" s="35" t="s">
        <v>134</v>
      </c>
      <c r="N217" s="227" t="s">
        <v>242</v>
      </c>
      <c r="O217" s="35" t="s">
        <v>246</v>
      </c>
      <c r="P217" s="35" t="s">
        <v>250</v>
      </c>
    </row>
    <row r="218" spans="1:16" ht="12.75">
      <c r="A218" s="35"/>
      <c r="B218" s="223"/>
      <c r="C218" s="223"/>
      <c r="D218" s="218" t="s">
        <v>429</v>
      </c>
      <c r="E218" s="218" t="s">
        <v>135</v>
      </c>
      <c r="F218" s="218" t="s">
        <v>129</v>
      </c>
      <c r="G218" s="218" t="s">
        <v>130</v>
      </c>
      <c r="H218" s="224" t="s">
        <v>135</v>
      </c>
      <c r="I218" s="218" t="s">
        <v>138</v>
      </c>
      <c r="J218" s="224" t="s">
        <v>139</v>
      </c>
      <c r="K218" s="218" t="s">
        <v>238</v>
      </c>
      <c r="L218" s="35" t="s">
        <v>240</v>
      </c>
      <c r="M218" s="35"/>
      <c r="N218" s="225" t="s">
        <v>243</v>
      </c>
      <c r="O218" s="35" t="s">
        <v>247</v>
      </c>
      <c r="P218" s="35" t="s">
        <v>251</v>
      </c>
    </row>
    <row r="219" spans="1:16" ht="12.75">
      <c r="A219" s="35"/>
      <c r="B219" s="223"/>
      <c r="C219" s="223"/>
      <c r="D219" s="218" t="s">
        <v>254</v>
      </c>
      <c r="E219" s="218"/>
      <c r="F219" s="218" t="s">
        <v>136</v>
      </c>
      <c r="G219" s="218" t="s">
        <v>137</v>
      </c>
      <c r="H219" s="224"/>
      <c r="I219" s="218" t="s">
        <v>142</v>
      </c>
      <c r="J219" s="224" t="s">
        <v>143</v>
      </c>
      <c r="K219" s="218" t="s">
        <v>239</v>
      </c>
      <c r="L219" s="35" t="s">
        <v>241</v>
      </c>
      <c r="M219" s="35"/>
      <c r="N219" s="225" t="s">
        <v>244</v>
      </c>
      <c r="O219" s="35" t="s">
        <v>143</v>
      </c>
      <c r="P219" s="35" t="s">
        <v>252</v>
      </c>
    </row>
    <row r="220" spans="1:16" ht="12.75">
      <c r="A220" s="35"/>
      <c r="B220" s="223"/>
      <c r="C220" s="223"/>
      <c r="D220" s="218"/>
      <c r="E220" s="218"/>
      <c r="F220" s="218" t="s">
        <v>140</v>
      </c>
      <c r="G220" s="218" t="s">
        <v>141</v>
      </c>
      <c r="H220" s="224"/>
      <c r="I220" s="218"/>
      <c r="J220" s="224" t="s">
        <v>144</v>
      </c>
      <c r="K220" s="218"/>
      <c r="L220" s="35"/>
      <c r="M220" s="35"/>
      <c r="N220" s="225" t="s">
        <v>245</v>
      </c>
      <c r="O220" s="35" t="s">
        <v>248</v>
      </c>
      <c r="P220" s="35" t="s">
        <v>253</v>
      </c>
    </row>
    <row r="221" spans="1:16" ht="12.75">
      <c r="A221" s="35"/>
      <c r="B221" s="223"/>
      <c r="C221" s="223"/>
      <c r="D221" s="218"/>
      <c r="E221" s="218"/>
      <c r="F221" s="218"/>
      <c r="G221" s="218"/>
      <c r="H221" s="224"/>
      <c r="I221" s="218"/>
      <c r="J221" s="224" t="s">
        <v>410</v>
      </c>
      <c r="K221" s="218"/>
      <c r="L221" s="35"/>
      <c r="M221" s="35"/>
      <c r="N221" s="225"/>
      <c r="O221" s="218" t="s">
        <v>249</v>
      </c>
      <c r="P221" s="35"/>
    </row>
    <row r="222" spans="1:19" s="18" customFormat="1" ht="12.75">
      <c r="A222" s="36"/>
      <c r="B222" s="228"/>
      <c r="C222" s="228"/>
      <c r="D222" s="229"/>
      <c r="E222" s="229"/>
      <c r="F222" s="229"/>
      <c r="G222" s="229"/>
      <c r="H222" s="224"/>
      <c r="I222" s="229"/>
      <c r="J222" s="224" t="s">
        <v>145</v>
      </c>
      <c r="K222" s="229"/>
      <c r="L222" s="36"/>
      <c r="M222" s="36"/>
      <c r="N222" s="230"/>
      <c r="O222" s="229" t="s">
        <v>145</v>
      </c>
      <c r="P222" s="36"/>
      <c r="Q222" s="13"/>
      <c r="R222" s="13"/>
      <c r="S222" s="13"/>
    </row>
    <row r="223" spans="1:16" ht="12.75">
      <c r="A223" s="36">
        <v>1</v>
      </c>
      <c r="B223" s="36">
        <v>2</v>
      </c>
      <c r="C223" s="105">
        <v>3</v>
      </c>
      <c r="D223" s="106">
        <v>4</v>
      </c>
      <c r="E223" s="106">
        <v>5</v>
      </c>
      <c r="F223" s="106">
        <v>6</v>
      </c>
      <c r="G223" s="106">
        <v>7</v>
      </c>
      <c r="H223" s="106">
        <v>8</v>
      </c>
      <c r="I223" s="106">
        <v>9</v>
      </c>
      <c r="J223" s="106">
        <v>10</v>
      </c>
      <c r="K223" s="106">
        <v>11</v>
      </c>
      <c r="L223" s="105">
        <v>12</v>
      </c>
      <c r="M223" s="105">
        <v>13</v>
      </c>
      <c r="N223" s="105">
        <v>14</v>
      </c>
      <c r="O223" s="105">
        <v>15</v>
      </c>
      <c r="P223" s="105">
        <v>16</v>
      </c>
    </row>
    <row r="224" spans="1:16" ht="12.75">
      <c r="A224" s="348">
        <v>855</v>
      </c>
      <c r="B224" s="349"/>
      <c r="C224" s="350" t="s">
        <v>305</v>
      </c>
      <c r="D224" s="351">
        <f>E224+M224</f>
        <v>5898951</v>
      </c>
      <c r="E224" s="352">
        <f>E226+E230+E225+E234</f>
        <v>5898951</v>
      </c>
      <c r="F224" s="351">
        <f>F226+F230+F225</f>
        <v>1933607</v>
      </c>
      <c r="G224" s="352">
        <f>G226+G230+G225+G234</f>
        <v>1542283</v>
      </c>
      <c r="H224" s="351">
        <f>H226+H230</f>
        <v>0</v>
      </c>
      <c r="I224" s="352">
        <f>I226+I230+I225</f>
        <v>2423061</v>
      </c>
      <c r="J224" s="351">
        <v>0</v>
      </c>
      <c r="K224" s="353">
        <v>0</v>
      </c>
      <c r="L224" s="351">
        <v>0</v>
      </c>
      <c r="M224" s="351">
        <f>M230+M234</f>
        <v>0</v>
      </c>
      <c r="N224" s="351">
        <f>N230+N234</f>
        <v>0</v>
      </c>
      <c r="O224" s="354">
        <v>0</v>
      </c>
      <c r="P224" s="354">
        <v>0</v>
      </c>
    </row>
    <row r="225" spans="1:16" ht="12.75">
      <c r="A225" s="355"/>
      <c r="B225" s="356"/>
      <c r="C225" s="266"/>
      <c r="D225" s="357"/>
      <c r="E225" s="358"/>
      <c r="F225" s="357"/>
      <c r="G225" s="358"/>
      <c r="H225" s="357"/>
      <c r="I225" s="358"/>
      <c r="J225" s="357"/>
      <c r="K225" s="359"/>
      <c r="L225" s="357"/>
      <c r="M225" s="357"/>
      <c r="N225" s="360"/>
      <c r="O225" s="360"/>
      <c r="P225" s="360"/>
    </row>
    <row r="226" spans="1:16" ht="12.75">
      <c r="A226" s="35"/>
      <c r="B226" s="39">
        <v>85508</v>
      </c>
      <c r="C226" s="260" t="s">
        <v>115</v>
      </c>
      <c r="D226" s="361">
        <f>E226+M226</f>
        <v>2897939</v>
      </c>
      <c r="E226" s="362">
        <f>E227+E228</f>
        <v>2897939</v>
      </c>
      <c r="F226" s="361">
        <f>F227+F228</f>
        <v>331724</v>
      </c>
      <c r="G226" s="362">
        <f>G227+G228</f>
        <v>390565</v>
      </c>
      <c r="H226" s="361">
        <f>H228</f>
        <v>0</v>
      </c>
      <c r="I226" s="362">
        <f>I227+I228</f>
        <v>2175650</v>
      </c>
      <c r="J226" s="361">
        <v>0</v>
      </c>
      <c r="K226" s="363">
        <v>0</v>
      </c>
      <c r="L226" s="361">
        <v>0</v>
      </c>
      <c r="M226" s="361">
        <v>0</v>
      </c>
      <c r="N226" s="364">
        <v>0</v>
      </c>
      <c r="O226" s="364">
        <v>0</v>
      </c>
      <c r="P226" s="364">
        <v>0</v>
      </c>
    </row>
    <row r="227" spans="1:16" ht="12.75">
      <c r="A227" s="35"/>
      <c r="B227" s="296"/>
      <c r="C227" s="261" t="s">
        <v>397</v>
      </c>
      <c r="D227" s="365">
        <f>E227</f>
        <v>285000</v>
      </c>
      <c r="E227" s="366">
        <f>F227+G227+I227</f>
        <v>285000</v>
      </c>
      <c r="F227" s="365">
        <v>2799</v>
      </c>
      <c r="G227" s="366">
        <v>51</v>
      </c>
      <c r="H227" s="365">
        <v>0</v>
      </c>
      <c r="I227" s="366">
        <v>282150</v>
      </c>
      <c r="J227" s="365">
        <v>0</v>
      </c>
      <c r="K227" s="367">
        <v>0</v>
      </c>
      <c r="L227" s="365">
        <v>0</v>
      </c>
      <c r="M227" s="365">
        <v>0</v>
      </c>
      <c r="N227" s="368">
        <v>0</v>
      </c>
      <c r="O227" s="368">
        <v>0</v>
      </c>
      <c r="P227" s="368">
        <v>0</v>
      </c>
    </row>
    <row r="228" spans="1:16" ht="12.75">
      <c r="A228" s="35"/>
      <c r="B228" s="329"/>
      <c r="C228" s="261" t="s">
        <v>166</v>
      </c>
      <c r="D228" s="365">
        <f>E228</f>
        <v>2612939</v>
      </c>
      <c r="E228" s="366">
        <f>F228+G228+I228</f>
        <v>2612939</v>
      </c>
      <c r="F228" s="365">
        <v>328925</v>
      </c>
      <c r="G228" s="366">
        <v>390514</v>
      </c>
      <c r="H228" s="365">
        <v>0</v>
      </c>
      <c r="I228" s="366">
        <v>1893500</v>
      </c>
      <c r="J228" s="365">
        <v>0</v>
      </c>
      <c r="K228" s="367">
        <v>0</v>
      </c>
      <c r="L228" s="365">
        <v>0</v>
      </c>
      <c r="M228" s="365">
        <v>0</v>
      </c>
      <c r="N228" s="368">
        <v>0</v>
      </c>
      <c r="O228" s="368">
        <v>0</v>
      </c>
      <c r="P228" s="368">
        <v>0</v>
      </c>
    </row>
    <row r="229" spans="1:16" ht="12.75">
      <c r="A229" s="35"/>
      <c r="B229" s="39">
        <v>85510</v>
      </c>
      <c r="C229" s="249" t="s">
        <v>307</v>
      </c>
      <c r="D229" s="361"/>
      <c r="E229" s="362"/>
      <c r="F229" s="361"/>
      <c r="G229" s="362"/>
      <c r="H229" s="361"/>
      <c r="I229" s="362"/>
      <c r="J229" s="361"/>
      <c r="K229" s="363"/>
      <c r="L229" s="361"/>
      <c r="M229" s="361"/>
      <c r="N229" s="364"/>
      <c r="O229" s="364"/>
      <c r="P229" s="364"/>
    </row>
    <row r="230" spans="1:16" ht="12.75">
      <c r="A230" s="35"/>
      <c r="B230" s="296"/>
      <c r="C230" s="249" t="s">
        <v>306</v>
      </c>
      <c r="D230" s="361">
        <f>E230+M230</f>
        <v>3001012</v>
      </c>
      <c r="E230" s="362">
        <f>E231+E232+E233</f>
        <v>3001012</v>
      </c>
      <c r="F230" s="361">
        <f>F231+F232</f>
        <v>1601883</v>
      </c>
      <c r="G230" s="362">
        <f>G231+G232+G233</f>
        <v>1151718</v>
      </c>
      <c r="H230" s="361">
        <f>H233</f>
        <v>0</v>
      </c>
      <c r="I230" s="362">
        <f>I231+I232+I233</f>
        <v>247411</v>
      </c>
      <c r="J230" s="361">
        <v>0</v>
      </c>
      <c r="K230" s="363">
        <v>0</v>
      </c>
      <c r="L230" s="361">
        <v>0</v>
      </c>
      <c r="M230" s="361">
        <f>M231</f>
        <v>0</v>
      </c>
      <c r="N230" s="364">
        <f>N231</f>
        <v>0</v>
      </c>
      <c r="O230" s="364">
        <v>0</v>
      </c>
      <c r="P230" s="364">
        <v>0</v>
      </c>
    </row>
    <row r="231" spans="1:16" ht="12.75">
      <c r="A231" s="35"/>
      <c r="B231" s="296"/>
      <c r="C231" s="261" t="s">
        <v>308</v>
      </c>
      <c r="D231" s="365">
        <f>E231+M231</f>
        <v>2055372</v>
      </c>
      <c r="E231" s="366">
        <f>F231+G231+I231</f>
        <v>2055372</v>
      </c>
      <c r="F231" s="365">
        <v>1601106</v>
      </c>
      <c r="G231" s="366">
        <v>441055</v>
      </c>
      <c r="H231" s="365">
        <v>0</v>
      </c>
      <c r="I231" s="366">
        <v>13211</v>
      </c>
      <c r="J231" s="365">
        <v>0</v>
      </c>
      <c r="K231" s="367">
        <v>0</v>
      </c>
      <c r="L231" s="365">
        <v>0</v>
      </c>
      <c r="M231" s="365">
        <v>0</v>
      </c>
      <c r="N231" s="368">
        <v>0</v>
      </c>
      <c r="O231" s="368">
        <v>0</v>
      </c>
      <c r="P231" s="368"/>
    </row>
    <row r="232" spans="1:16" ht="12.75">
      <c r="A232" s="35"/>
      <c r="B232" s="296"/>
      <c r="C232" s="261" t="s">
        <v>397</v>
      </c>
      <c r="D232" s="365">
        <f>E232</f>
        <v>80000</v>
      </c>
      <c r="E232" s="366">
        <f>F232+G232+I232</f>
        <v>80000</v>
      </c>
      <c r="F232" s="365">
        <v>777</v>
      </c>
      <c r="G232" s="366">
        <v>23</v>
      </c>
      <c r="H232" s="365">
        <v>0</v>
      </c>
      <c r="I232" s="366">
        <v>79200</v>
      </c>
      <c r="J232" s="365">
        <v>0</v>
      </c>
      <c r="K232" s="367">
        <v>0</v>
      </c>
      <c r="L232" s="365">
        <v>0</v>
      </c>
      <c r="M232" s="365">
        <v>0</v>
      </c>
      <c r="N232" s="368">
        <v>0</v>
      </c>
      <c r="O232" s="368">
        <v>0</v>
      </c>
      <c r="P232" s="368">
        <v>0</v>
      </c>
    </row>
    <row r="233" spans="1:16" ht="12.75">
      <c r="A233" s="35"/>
      <c r="B233" s="329"/>
      <c r="C233" s="261" t="s">
        <v>166</v>
      </c>
      <c r="D233" s="365">
        <f>E233</f>
        <v>865640</v>
      </c>
      <c r="E233" s="366">
        <f>F233+G233+I233</f>
        <v>865640</v>
      </c>
      <c r="F233" s="365">
        <v>0</v>
      </c>
      <c r="G233" s="366">
        <v>710640</v>
      </c>
      <c r="H233" s="365">
        <v>0</v>
      </c>
      <c r="I233" s="366">
        <v>155000</v>
      </c>
      <c r="J233" s="365">
        <v>0</v>
      </c>
      <c r="K233" s="367">
        <v>0</v>
      </c>
      <c r="L233" s="365">
        <v>0</v>
      </c>
      <c r="M233" s="365">
        <v>0</v>
      </c>
      <c r="N233" s="368">
        <v>0</v>
      </c>
      <c r="O233" s="368">
        <v>0</v>
      </c>
      <c r="P233" s="368">
        <v>0</v>
      </c>
    </row>
    <row r="234" spans="1:16" ht="12.75">
      <c r="A234" s="325"/>
      <c r="B234" s="260"/>
      <c r="C234" s="249"/>
      <c r="D234" s="251"/>
      <c r="E234" s="251"/>
      <c r="F234" s="251"/>
      <c r="G234" s="251"/>
      <c r="H234" s="251"/>
      <c r="I234" s="251"/>
      <c r="J234" s="252"/>
      <c r="K234" s="252"/>
      <c r="L234" s="252"/>
      <c r="M234" s="252"/>
      <c r="N234" s="253"/>
      <c r="O234" s="253"/>
      <c r="P234" s="253"/>
    </row>
    <row r="235" spans="1:16" ht="12.75">
      <c r="A235" s="68">
        <v>900</v>
      </c>
      <c r="B235" s="369"/>
      <c r="C235" s="369" t="s">
        <v>233</v>
      </c>
      <c r="D235" s="232">
        <f>D238+D239</f>
        <v>131500</v>
      </c>
      <c r="E235" s="333">
        <f>E238+E239</f>
        <v>131500</v>
      </c>
      <c r="F235" s="232">
        <v>0</v>
      </c>
      <c r="G235" s="333">
        <f>G238+G239</f>
        <v>86500</v>
      </c>
      <c r="H235" s="232">
        <f>H238</f>
        <v>45000</v>
      </c>
      <c r="I235" s="333">
        <v>0</v>
      </c>
      <c r="J235" s="233">
        <v>0</v>
      </c>
      <c r="K235" s="370">
        <v>0</v>
      </c>
      <c r="L235" s="233">
        <v>0</v>
      </c>
      <c r="M235" s="233">
        <v>0</v>
      </c>
      <c r="N235" s="234">
        <v>0</v>
      </c>
      <c r="O235" s="234">
        <v>0</v>
      </c>
      <c r="P235" s="234">
        <v>0</v>
      </c>
    </row>
    <row r="236" spans="1:16" ht="12.75">
      <c r="A236" s="303"/>
      <c r="B236" s="39">
        <v>90019</v>
      </c>
      <c r="C236" s="371" t="s">
        <v>234</v>
      </c>
      <c r="D236" s="236"/>
      <c r="E236" s="237"/>
      <c r="F236" s="236"/>
      <c r="G236" s="237"/>
      <c r="H236" s="236"/>
      <c r="I236" s="237"/>
      <c r="J236" s="238"/>
      <c r="K236" s="372"/>
      <c r="L236" s="238"/>
      <c r="M236" s="238"/>
      <c r="N236" s="259"/>
      <c r="O236" s="259"/>
      <c r="P236" s="259"/>
    </row>
    <row r="237" spans="1:16" ht="12.75">
      <c r="A237" s="303"/>
      <c r="B237" s="293"/>
      <c r="C237" s="371" t="s">
        <v>235</v>
      </c>
      <c r="D237" s="346"/>
      <c r="E237" s="373"/>
      <c r="F237" s="346"/>
      <c r="G237" s="373"/>
      <c r="H237" s="346"/>
      <c r="I237" s="373"/>
      <c r="J237" s="347"/>
      <c r="K237" s="374"/>
      <c r="L237" s="347"/>
      <c r="M237" s="347"/>
      <c r="N237" s="259"/>
      <c r="O237" s="259"/>
      <c r="P237" s="259"/>
    </row>
    <row r="238" spans="1:16" ht="12.75">
      <c r="A238" s="303"/>
      <c r="B238" s="294"/>
      <c r="C238" s="371" t="s">
        <v>236</v>
      </c>
      <c r="D238" s="236">
        <f>E238+M238</f>
        <v>131500</v>
      </c>
      <c r="E238" s="237">
        <f>SUM(F238:L238)</f>
        <v>131500</v>
      </c>
      <c r="F238" s="236">
        <v>0</v>
      </c>
      <c r="G238" s="237">
        <f>750+83750+2000</f>
        <v>86500</v>
      </c>
      <c r="H238" s="236">
        <v>45000</v>
      </c>
      <c r="I238" s="237">
        <v>0</v>
      </c>
      <c r="J238" s="238">
        <v>0</v>
      </c>
      <c r="K238" s="372">
        <v>0</v>
      </c>
      <c r="L238" s="238">
        <v>0</v>
      </c>
      <c r="M238" s="238">
        <v>0</v>
      </c>
      <c r="N238" s="253">
        <v>0</v>
      </c>
      <c r="O238" s="253">
        <v>0</v>
      </c>
      <c r="P238" s="253">
        <v>0</v>
      </c>
    </row>
    <row r="239" spans="1:16" ht="12.75">
      <c r="A239" s="303"/>
      <c r="B239" s="293"/>
      <c r="C239" s="371"/>
      <c r="D239" s="236"/>
      <c r="E239" s="237"/>
      <c r="F239" s="236"/>
      <c r="G239" s="237"/>
      <c r="H239" s="236"/>
      <c r="I239" s="237"/>
      <c r="J239" s="238"/>
      <c r="K239" s="372"/>
      <c r="L239" s="372"/>
      <c r="M239" s="372"/>
      <c r="N239" s="330"/>
      <c r="O239" s="327"/>
      <c r="P239" s="330"/>
    </row>
    <row r="240" spans="1:16" ht="12.75">
      <c r="A240" s="231">
        <v>921</v>
      </c>
      <c r="B240" s="231"/>
      <c r="C240" s="375" t="s">
        <v>180</v>
      </c>
      <c r="D240" s="232"/>
      <c r="E240" s="333"/>
      <c r="F240" s="232"/>
      <c r="G240" s="333"/>
      <c r="H240" s="232"/>
      <c r="I240" s="333"/>
      <c r="J240" s="233"/>
      <c r="K240" s="370"/>
      <c r="L240" s="370"/>
      <c r="M240" s="370"/>
      <c r="N240" s="285"/>
      <c r="O240" s="286"/>
      <c r="P240" s="285"/>
    </row>
    <row r="241" spans="1:16" ht="12.75">
      <c r="A241" s="67"/>
      <c r="B241" s="244"/>
      <c r="C241" s="376" t="s">
        <v>181</v>
      </c>
      <c r="D241" s="245">
        <f>D242+D243</f>
        <v>140500</v>
      </c>
      <c r="E241" s="288">
        <f>E242+E243</f>
        <v>140500</v>
      </c>
      <c r="F241" s="245">
        <v>0</v>
      </c>
      <c r="G241" s="288">
        <v>0</v>
      </c>
      <c r="H241" s="245">
        <f>H242+H243</f>
        <v>140500</v>
      </c>
      <c r="I241" s="288">
        <v>0</v>
      </c>
      <c r="J241" s="248">
        <v>0</v>
      </c>
      <c r="K241" s="377">
        <v>0</v>
      </c>
      <c r="L241" s="377">
        <v>0</v>
      </c>
      <c r="M241" s="377">
        <v>0</v>
      </c>
      <c r="N241" s="248">
        <v>0</v>
      </c>
      <c r="O241" s="290">
        <v>0</v>
      </c>
      <c r="P241" s="248">
        <v>0</v>
      </c>
    </row>
    <row r="242" spans="1:16" ht="12.75">
      <c r="A242" s="37"/>
      <c r="B242" s="309">
        <v>92116</v>
      </c>
      <c r="C242" s="260" t="s">
        <v>182</v>
      </c>
      <c r="D242" s="241">
        <f>E242</f>
        <v>20500</v>
      </c>
      <c r="E242" s="241">
        <f>H242</f>
        <v>20500</v>
      </c>
      <c r="F242" s="241">
        <v>0</v>
      </c>
      <c r="G242" s="241">
        <v>0</v>
      </c>
      <c r="H242" s="241">
        <v>20500</v>
      </c>
      <c r="I242" s="241">
        <v>0</v>
      </c>
      <c r="J242" s="242">
        <v>0</v>
      </c>
      <c r="K242" s="378">
        <v>0</v>
      </c>
      <c r="L242" s="242">
        <v>0</v>
      </c>
      <c r="M242" s="242">
        <v>0</v>
      </c>
      <c r="N242" s="243">
        <v>0</v>
      </c>
      <c r="O242" s="243">
        <v>0</v>
      </c>
      <c r="P242" s="243">
        <v>0</v>
      </c>
    </row>
    <row r="243" spans="1:16" ht="12.75">
      <c r="A243" s="379"/>
      <c r="B243" s="39">
        <v>92120</v>
      </c>
      <c r="C243" s="260" t="s">
        <v>260</v>
      </c>
      <c r="D243" s="241">
        <f>E243</f>
        <v>120000</v>
      </c>
      <c r="E243" s="241">
        <f>H243</f>
        <v>120000</v>
      </c>
      <c r="F243" s="241">
        <v>0</v>
      </c>
      <c r="G243" s="241">
        <v>0</v>
      </c>
      <c r="H243" s="241">
        <v>120000</v>
      </c>
      <c r="I243" s="241">
        <v>0</v>
      </c>
      <c r="J243" s="242">
        <v>0</v>
      </c>
      <c r="K243" s="252">
        <v>0</v>
      </c>
      <c r="L243" s="242">
        <v>0</v>
      </c>
      <c r="M243" s="242">
        <v>0</v>
      </c>
      <c r="N243" s="253">
        <v>0</v>
      </c>
      <c r="O243" s="253">
        <v>0</v>
      </c>
      <c r="P243" s="253">
        <v>0</v>
      </c>
    </row>
    <row r="244" spans="1:16" ht="12.75">
      <c r="A244" s="739">
        <v>926</v>
      </c>
      <c r="B244" s="231"/>
      <c r="C244" s="244" t="s">
        <v>483</v>
      </c>
      <c r="D244" s="245">
        <f>D245</f>
        <v>842781</v>
      </c>
      <c r="E244" s="245">
        <f>E246</f>
        <v>122500</v>
      </c>
      <c r="F244" s="245">
        <f>F246</f>
        <v>0</v>
      </c>
      <c r="G244" s="245">
        <f>G246</f>
        <v>21500</v>
      </c>
      <c r="H244" s="245">
        <f>H246</f>
        <v>101000</v>
      </c>
      <c r="I244" s="245"/>
      <c r="J244" s="380"/>
      <c r="K244" s="234"/>
      <c r="L244" s="234"/>
      <c r="M244" s="234">
        <f>M245</f>
        <v>720281</v>
      </c>
      <c r="N244" s="234">
        <f>N245</f>
        <v>720281</v>
      </c>
      <c r="O244" s="301">
        <v>0</v>
      </c>
      <c r="P244" s="301">
        <v>0</v>
      </c>
    </row>
    <row r="245" spans="1:16" ht="12.75">
      <c r="A245" s="737"/>
      <c r="B245" s="39">
        <v>92695</v>
      </c>
      <c r="C245" s="249" t="s">
        <v>172</v>
      </c>
      <c r="D245" s="251">
        <f>E245+M245</f>
        <v>842781</v>
      </c>
      <c r="E245" s="251">
        <f>G245+H245</f>
        <v>122500</v>
      </c>
      <c r="F245" s="251">
        <v>0</v>
      </c>
      <c r="G245" s="251">
        <f>G246</f>
        <v>21500</v>
      </c>
      <c r="H245" s="251">
        <f>H246</f>
        <v>101000</v>
      </c>
      <c r="I245" s="251">
        <v>0</v>
      </c>
      <c r="J245" s="242">
        <v>0</v>
      </c>
      <c r="K245" s="252">
        <v>0</v>
      </c>
      <c r="L245" s="252">
        <v>0</v>
      </c>
      <c r="M245" s="252">
        <f>M246+M247</f>
        <v>720281</v>
      </c>
      <c r="N245" s="253">
        <f>N246+N247</f>
        <v>720281</v>
      </c>
      <c r="O245" s="253">
        <v>0</v>
      </c>
      <c r="P245" s="253">
        <v>0</v>
      </c>
    </row>
    <row r="246" spans="1:16" ht="12.75">
      <c r="A246" s="379"/>
      <c r="B246" s="741"/>
      <c r="C246" s="324" t="s">
        <v>163</v>
      </c>
      <c r="D246" s="381">
        <f>E246+M246</f>
        <v>162500</v>
      </c>
      <c r="E246" s="381">
        <f>G246+H246</f>
        <v>122500</v>
      </c>
      <c r="F246" s="381">
        <v>0</v>
      </c>
      <c r="G246" s="381">
        <v>21500</v>
      </c>
      <c r="H246" s="381">
        <v>101000</v>
      </c>
      <c r="I246" s="381">
        <v>0</v>
      </c>
      <c r="J246" s="382">
        <v>0</v>
      </c>
      <c r="K246" s="382">
        <v>0</v>
      </c>
      <c r="L246" s="265">
        <v>0</v>
      </c>
      <c r="M246" s="264">
        <v>40000</v>
      </c>
      <c r="N246" s="259">
        <v>40000</v>
      </c>
      <c r="O246" s="259">
        <v>0</v>
      </c>
      <c r="P246" s="259">
        <v>0</v>
      </c>
    </row>
    <row r="247" spans="1:16" ht="12.75">
      <c r="A247" s="738"/>
      <c r="B247" s="306"/>
      <c r="C247" s="261" t="s">
        <v>449</v>
      </c>
      <c r="D247" s="262">
        <f>E247+M247</f>
        <v>680281</v>
      </c>
      <c r="E247" s="262">
        <f>F247+G247</f>
        <v>0</v>
      </c>
      <c r="F247" s="262">
        <v>0</v>
      </c>
      <c r="G247" s="262">
        <v>0</v>
      </c>
      <c r="H247" s="262">
        <v>0</v>
      </c>
      <c r="I247" s="262">
        <v>0</v>
      </c>
      <c r="J247" s="264">
        <v>0</v>
      </c>
      <c r="K247" s="264">
        <v>0</v>
      </c>
      <c r="L247" s="264">
        <v>0</v>
      </c>
      <c r="M247" s="259">
        <f>N247</f>
        <v>680281</v>
      </c>
      <c r="N247" s="259">
        <v>680281</v>
      </c>
      <c r="O247" s="259">
        <v>0</v>
      </c>
      <c r="P247" s="259">
        <v>0</v>
      </c>
    </row>
    <row r="248" spans="1:16" ht="12.75">
      <c r="A248" s="740"/>
      <c r="B248" s="244"/>
      <c r="C248" s="244" t="s">
        <v>183</v>
      </c>
      <c r="D248" s="245">
        <f>D16+D19+D23+D27+D33+D55+D61+D63+D67+D140+D149+D160+D182+D235+D241+D244+D224+D59</f>
        <v>94631900</v>
      </c>
      <c r="E248" s="383">
        <f>E16+E19+E23+E27+E33+E55+E61+E63+E67+E140+E149+E160+E182+E235+E241+E244+E224+E59</f>
        <v>75592990</v>
      </c>
      <c r="F248" s="383">
        <f>F16+F19+F23+F27+F33+F55+F61+F63+F67+F140+F149+F160+F182+F235+F241+F244+F224</f>
        <v>46502924</v>
      </c>
      <c r="G248" s="341">
        <f>G16+G19+G23+G27+G33+G55+G63+G67+G149+G160+G182+G244+G235+G140+G61+G224+G241+G59</f>
        <v>16232927</v>
      </c>
      <c r="H248" s="341">
        <f>H67+H149+H160+H182+H235+H241+H244+H224+H59</f>
        <v>5855820</v>
      </c>
      <c r="I248" s="383">
        <f>I16+I19+I33+I55+I67+I149+I160+I182+I23+I27+I61+I63+I140+I224+I235+I241+I244</f>
        <v>3625115</v>
      </c>
      <c r="J248" s="383">
        <f>J33+J163+J27+J182</f>
        <v>3164304</v>
      </c>
      <c r="K248" s="383">
        <f>K140+K61</f>
        <v>0</v>
      </c>
      <c r="L248" s="300">
        <f>L61</f>
        <v>211900</v>
      </c>
      <c r="M248" s="255">
        <f>M19+M27+M33+M67+M140+M182+M235+M149+M224+M244</f>
        <v>19038910</v>
      </c>
      <c r="N248" s="300">
        <f>N27+N19+N33+N67+N16+N55+N61+N63+N140+N149+N160+N182+N224+N235+N241+N244</f>
        <v>19038910</v>
      </c>
      <c r="O248" s="255">
        <f>O235+O19+O33+O67+O140+O149+O160+O27</f>
        <v>1030084</v>
      </c>
      <c r="P248" s="255">
        <f>P140</f>
        <v>0</v>
      </c>
    </row>
    <row r="249" spans="2:16" ht="12.75">
      <c r="B249" s="45"/>
      <c r="C249" s="45"/>
      <c r="D249" s="44"/>
      <c r="E249" s="384"/>
      <c r="F249" s="44"/>
      <c r="G249" s="44"/>
      <c r="H249" s="44"/>
      <c r="I249" s="44"/>
      <c r="J249" s="46"/>
      <c r="K249" s="45"/>
      <c r="L249" s="71"/>
      <c r="M249" s="30"/>
      <c r="N249" s="30"/>
      <c r="O249" s="30"/>
      <c r="P249" s="30"/>
    </row>
    <row r="250" spans="2:16" ht="12.75">
      <c r="B250" s="45"/>
      <c r="C250" s="45"/>
      <c r="D250" s="385"/>
      <c r="E250" s="384"/>
      <c r="F250" s="44"/>
      <c r="G250" s="44"/>
      <c r="H250" s="44"/>
      <c r="I250" s="44"/>
      <c r="J250" s="46"/>
      <c r="K250" s="45"/>
      <c r="L250" s="71"/>
      <c r="M250" s="386"/>
      <c r="N250" s="387"/>
      <c r="O250" s="388"/>
      <c r="P250" s="388"/>
    </row>
    <row r="251" spans="2:14" ht="12.75">
      <c r="B251" s="45"/>
      <c r="C251" s="45"/>
      <c r="D251" s="44"/>
      <c r="E251" s="44"/>
      <c r="F251" s="44"/>
      <c r="G251" s="44"/>
      <c r="H251" s="384"/>
      <c r="I251" s="44"/>
      <c r="J251" s="46"/>
      <c r="K251" s="45"/>
      <c r="L251" s="45"/>
      <c r="M251" s="30"/>
      <c r="N251" s="30"/>
    </row>
    <row r="252" spans="2:14" ht="12.75">
      <c r="B252" s="45"/>
      <c r="C252" s="45"/>
      <c r="D252" s="72"/>
      <c r="E252" s="44"/>
      <c r="F252" s="44"/>
      <c r="G252" s="44"/>
      <c r="H252" s="44"/>
      <c r="I252" s="44"/>
      <c r="J252" s="46"/>
      <c r="K252" s="45"/>
      <c r="L252" s="45"/>
      <c r="M252" s="30"/>
      <c r="N252" s="30"/>
    </row>
    <row r="253" spans="2:14" ht="12.75">
      <c r="B253" s="45"/>
      <c r="C253" s="45"/>
      <c r="D253" s="389"/>
      <c r="E253" s="44"/>
      <c r="F253" s="44"/>
      <c r="G253" s="44"/>
      <c r="H253" s="44"/>
      <c r="I253" s="44"/>
      <c r="J253" s="46"/>
      <c r="K253" s="45"/>
      <c r="L253" s="45"/>
      <c r="M253" s="30"/>
      <c r="N253" s="30"/>
    </row>
    <row r="254" spans="2:14" ht="15">
      <c r="B254" s="45"/>
      <c r="C254" s="45"/>
      <c r="D254" s="71"/>
      <c r="E254" s="44"/>
      <c r="F254" s="44"/>
      <c r="G254" s="27"/>
      <c r="H254" s="390"/>
      <c r="I254" s="44"/>
      <c r="J254" s="46"/>
      <c r="K254" s="45"/>
      <c r="L254" s="45"/>
      <c r="M254" s="30"/>
      <c r="N254" s="30"/>
    </row>
    <row r="255" spans="2:14" ht="15">
      <c r="B255" s="45"/>
      <c r="C255" s="45"/>
      <c r="D255" s="71"/>
      <c r="E255" s="44"/>
      <c r="F255" s="44"/>
      <c r="G255" s="44"/>
      <c r="H255" s="687" t="s">
        <v>497</v>
      </c>
      <c r="I255" s="44"/>
      <c r="J255" s="46"/>
      <c r="K255" s="45"/>
      <c r="L255" s="45"/>
      <c r="M255" s="30"/>
      <c r="N255" s="30"/>
    </row>
    <row r="256" spans="2:14" ht="15">
      <c r="B256" s="45"/>
      <c r="C256" s="45"/>
      <c r="D256" s="71"/>
      <c r="E256" s="391"/>
      <c r="F256" s="44"/>
      <c r="G256" s="44"/>
      <c r="I256" s="44"/>
      <c r="J256" s="46"/>
      <c r="K256" s="45"/>
      <c r="L256" s="45"/>
      <c r="M256" s="30"/>
      <c r="N256" s="30"/>
    </row>
    <row r="257" spans="2:14" ht="12.75">
      <c r="B257" s="45"/>
      <c r="C257" s="45"/>
      <c r="D257" s="71"/>
      <c r="E257" s="44"/>
      <c r="F257" s="44"/>
      <c r="G257" s="44"/>
      <c r="H257" s="200"/>
      <c r="I257" s="44"/>
      <c r="J257" s="46"/>
      <c r="K257" s="45"/>
      <c r="L257" s="45"/>
      <c r="M257" s="30"/>
      <c r="N257" s="30"/>
    </row>
    <row r="258" spans="2:14" ht="15">
      <c r="B258" s="45"/>
      <c r="C258" s="45"/>
      <c r="D258" s="72"/>
      <c r="E258" s="44"/>
      <c r="F258" s="44"/>
      <c r="G258" s="200"/>
      <c r="I258" s="200"/>
      <c r="J258" s="46"/>
      <c r="K258" s="45"/>
      <c r="L258" s="45"/>
      <c r="M258" s="30"/>
      <c r="N258" s="30"/>
    </row>
    <row r="259" spans="2:14" ht="15">
      <c r="B259" s="45"/>
      <c r="C259" s="45"/>
      <c r="D259" s="71"/>
      <c r="E259" s="44"/>
      <c r="F259" s="44"/>
      <c r="G259" s="44"/>
      <c r="I259" s="44"/>
      <c r="J259" s="46"/>
      <c r="K259" s="45"/>
      <c r="L259" s="45"/>
      <c r="M259" s="30"/>
      <c r="N259" s="30"/>
    </row>
    <row r="260" spans="2:14" ht="15">
      <c r="B260" s="45"/>
      <c r="C260" s="45"/>
      <c r="D260" s="44"/>
      <c r="E260" s="44"/>
      <c r="F260" s="44"/>
      <c r="G260" s="27"/>
      <c r="H260" s="44"/>
      <c r="I260" s="44"/>
      <c r="J260" s="46"/>
      <c r="K260" s="45"/>
      <c r="L260" s="45"/>
      <c r="M260" s="30"/>
      <c r="N260" s="30"/>
    </row>
    <row r="261" spans="2:14" ht="12.75">
      <c r="B261" s="45"/>
      <c r="C261" s="45"/>
      <c r="D261" s="44"/>
      <c r="E261" s="44"/>
      <c r="F261" s="44"/>
      <c r="G261" s="44"/>
      <c r="H261" s="44"/>
      <c r="I261" s="44"/>
      <c r="J261" s="46"/>
      <c r="K261" s="45"/>
      <c r="L261" s="45"/>
      <c r="M261" s="30"/>
      <c r="N261" s="30"/>
    </row>
    <row r="262" spans="2:14" ht="12.75">
      <c r="B262" s="45"/>
      <c r="C262" s="45"/>
      <c r="D262" s="47"/>
      <c r="E262" s="44"/>
      <c r="F262" s="44"/>
      <c r="G262" s="44"/>
      <c r="H262" s="44"/>
      <c r="I262" s="44"/>
      <c r="J262" s="46"/>
      <c r="K262" s="45"/>
      <c r="L262" s="45"/>
      <c r="M262" s="30"/>
      <c r="N262" s="30"/>
    </row>
    <row r="263" spans="2:14" ht="12.75">
      <c r="B263" s="45"/>
      <c r="C263" s="45"/>
      <c r="D263" s="44"/>
      <c r="E263" s="44"/>
      <c r="F263" s="44"/>
      <c r="G263" s="44"/>
      <c r="H263" s="44"/>
      <c r="I263" s="44"/>
      <c r="J263" s="46"/>
      <c r="K263" s="45"/>
      <c r="L263" s="45"/>
      <c r="M263" s="30"/>
      <c r="N263" s="30"/>
    </row>
    <row r="264" spans="2:14" ht="12.75">
      <c r="B264" s="45"/>
      <c r="C264" s="45"/>
      <c r="D264" s="47"/>
      <c r="E264" s="28"/>
      <c r="F264" s="44"/>
      <c r="G264" s="44"/>
      <c r="H264" s="44"/>
      <c r="I264" s="44"/>
      <c r="J264" s="46"/>
      <c r="K264" s="49"/>
      <c r="L264" s="49"/>
      <c r="M264" s="30"/>
      <c r="N264" s="30"/>
    </row>
    <row r="265" spans="2:14" ht="12.75">
      <c r="B265" s="45"/>
      <c r="C265" s="45"/>
      <c r="D265" s="47"/>
      <c r="E265" s="44"/>
      <c r="F265" s="44"/>
      <c r="G265" s="44"/>
      <c r="H265" s="44"/>
      <c r="I265" s="44"/>
      <c r="J265" s="46"/>
      <c r="K265" s="45"/>
      <c r="L265" s="45"/>
      <c r="M265" s="30"/>
      <c r="N265" s="30"/>
    </row>
    <row r="266" spans="2:14" ht="12.75">
      <c r="B266" s="45"/>
      <c r="C266" s="45"/>
      <c r="D266" s="44"/>
      <c r="E266" s="44"/>
      <c r="F266" s="44"/>
      <c r="G266" s="44"/>
      <c r="H266" s="48"/>
      <c r="I266" s="44"/>
      <c r="J266" s="46"/>
      <c r="K266" s="50"/>
      <c r="L266" s="50"/>
      <c r="M266" s="30"/>
      <c r="N266" s="30"/>
    </row>
    <row r="267" spans="2:14" ht="12.75">
      <c r="B267" s="45"/>
      <c r="C267" s="45"/>
      <c r="D267" s="44"/>
      <c r="E267" s="44"/>
      <c r="F267" s="44"/>
      <c r="G267" s="44"/>
      <c r="H267" s="44"/>
      <c r="I267" s="44"/>
      <c r="J267" s="46"/>
      <c r="K267" s="50"/>
      <c r="L267" s="50"/>
      <c r="M267" s="30"/>
      <c r="N267" s="30"/>
    </row>
    <row r="268" spans="2:14" ht="12.75">
      <c r="B268" s="45"/>
      <c r="C268" s="45"/>
      <c r="D268" s="44"/>
      <c r="E268" s="44"/>
      <c r="F268" s="44"/>
      <c r="G268" s="44"/>
      <c r="H268" s="44"/>
      <c r="I268" s="44"/>
      <c r="J268" s="46"/>
      <c r="K268" s="51"/>
      <c r="L268" s="51"/>
      <c r="M268" s="30"/>
      <c r="N268" s="30"/>
    </row>
    <row r="269" spans="2:14" ht="12.75">
      <c r="B269" s="45"/>
      <c r="C269" s="45"/>
      <c r="D269" s="44"/>
      <c r="E269" s="44"/>
      <c r="F269" s="44"/>
      <c r="G269" s="44"/>
      <c r="H269" s="44"/>
      <c r="I269" s="44"/>
      <c r="J269" s="46"/>
      <c r="K269" s="51"/>
      <c r="L269" s="51"/>
      <c r="M269" s="30"/>
      <c r="N269" s="30"/>
    </row>
    <row r="270" spans="2:14" ht="12.75">
      <c r="B270" s="45"/>
      <c r="C270" s="45"/>
      <c r="D270" s="44"/>
      <c r="E270" s="44"/>
      <c r="F270" s="44"/>
      <c r="G270" s="44"/>
      <c r="H270" s="44"/>
      <c r="I270" s="44"/>
      <c r="J270" s="46"/>
      <c r="K270" s="51"/>
      <c r="L270" s="51"/>
      <c r="M270" s="30"/>
      <c r="N270" s="30"/>
    </row>
    <row r="271" spans="2:14" ht="12.75">
      <c r="B271" s="45"/>
      <c r="C271" s="45"/>
      <c r="D271" s="44"/>
      <c r="E271" s="44"/>
      <c r="F271" s="44"/>
      <c r="G271" s="44"/>
      <c r="H271" s="44"/>
      <c r="I271" s="44"/>
      <c r="J271" s="46"/>
      <c r="K271" s="51"/>
      <c r="L271" s="51"/>
      <c r="M271" s="30"/>
      <c r="N271" s="30"/>
    </row>
    <row r="272" spans="2:14" ht="12.75">
      <c r="B272" s="30"/>
      <c r="C272" s="30"/>
      <c r="D272" s="52"/>
      <c r="E272" s="52"/>
      <c r="F272" s="52"/>
      <c r="G272" s="52"/>
      <c r="H272" s="52"/>
      <c r="I272" s="52"/>
      <c r="J272" s="53"/>
      <c r="K272" s="54"/>
      <c r="L272" s="54"/>
      <c r="M272" s="30"/>
      <c r="N272" s="30"/>
    </row>
    <row r="273" spans="2:14" ht="12.75">
      <c r="B273" s="30"/>
      <c r="C273" s="30"/>
      <c r="D273" s="52"/>
      <c r="E273" s="52"/>
      <c r="F273" s="52"/>
      <c r="G273" s="52"/>
      <c r="H273" s="52"/>
      <c r="I273" s="52"/>
      <c r="J273" s="53"/>
      <c r="K273" s="55"/>
      <c r="L273" s="55"/>
      <c r="M273" s="30"/>
      <c r="N273" s="30"/>
    </row>
    <row r="274" spans="2:14" ht="12.75">
      <c r="B274" s="30"/>
      <c r="C274" s="30"/>
      <c r="D274" s="52"/>
      <c r="E274" s="52"/>
      <c r="F274" s="52"/>
      <c r="G274" s="52"/>
      <c r="H274" s="52"/>
      <c r="I274" s="52"/>
      <c r="J274" s="53"/>
      <c r="K274" s="55"/>
      <c r="L274" s="55"/>
      <c r="M274" s="30"/>
      <c r="N274" s="30"/>
    </row>
    <row r="275" spans="2:14" ht="12.75">
      <c r="B275" s="30"/>
      <c r="C275" s="30"/>
      <c r="D275" s="52"/>
      <c r="E275" s="52"/>
      <c r="F275" s="52"/>
      <c r="G275" s="52"/>
      <c r="H275" s="52"/>
      <c r="I275" s="52"/>
      <c r="J275" s="53"/>
      <c r="K275" s="55"/>
      <c r="L275" s="55"/>
      <c r="M275" s="30"/>
      <c r="N275" s="30"/>
    </row>
    <row r="276" spans="2:14" ht="12.75">
      <c r="B276" s="30"/>
      <c r="C276" s="30"/>
      <c r="D276" s="52"/>
      <c r="E276" s="52"/>
      <c r="F276" s="52"/>
      <c r="G276" s="52"/>
      <c r="H276" s="52"/>
      <c r="I276" s="52"/>
      <c r="J276" s="53"/>
      <c r="K276" s="55"/>
      <c r="L276" s="55"/>
      <c r="M276" s="30"/>
      <c r="N276" s="30"/>
    </row>
    <row r="277" spans="2:14" ht="12.75">
      <c r="B277" s="30"/>
      <c r="C277" s="30"/>
      <c r="D277" s="52"/>
      <c r="E277" s="52"/>
      <c r="F277" s="52"/>
      <c r="G277" s="52"/>
      <c r="H277" s="52"/>
      <c r="I277" s="52"/>
      <c r="J277" s="53"/>
      <c r="K277" s="55"/>
      <c r="L277" s="55"/>
      <c r="M277" s="30"/>
      <c r="N277" s="30"/>
    </row>
    <row r="278" spans="2:14" ht="12.75">
      <c r="B278" s="30"/>
      <c r="C278" s="30"/>
      <c r="D278" s="52"/>
      <c r="E278" s="52"/>
      <c r="F278" s="52"/>
      <c r="G278" s="52"/>
      <c r="H278" s="52"/>
      <c r="I278" s="52"/>
      <c r="J278" s="53"/>
      <c r="K278" s="55"/>
      <c r="L278" s="55"/>
      <c r="M278" s="30"/>
      <c r="N278" s="30"/>
    </row>
    <row r="279" spans="2:14" ht="12.75">
      <c r="B279" s="30"/>
      <c r="C279" s="30"/>
      <c r="D279" s="52"/>
      <c r="E279" s="52"/>
      <c r="F279" s="52"/>
      <c r="G279" s="52"/>
      <c r="H279" s="52"/>
      <c r="I279" s="52"/>
      <c r="J279" s="53"/>
      <c r="K279" s="30"/>
      <c r="L279" s="30"/>
      <c r="M279" s="30"/>
      <c r="N279" s="30"/>
    </row>
    <row r="280" spans="2:14" ht="12.75">
      <c r="B280" s="30"/>
      <c r="C280" s="30"/>
      <c r="D280" s="52"/>
      <c r="E280" s="52"/>
      <c r="F280" s="52"/>
      <c r="G280" s="52"/>
      <c r="H280" s="52"/>
      <c r="I280" s="52"/>
      <c r="J280" s="53"/>
      <c r="K280" s="30"/>
      <c r="L280" s="30"/>
      <c r="M280" s="30"/>
      <c r="N280" s="30"/>
    </row>
    <row r="281" spans="2:14" ht="12.75">
      <c r="B281" s="30"/>
      <c r="C281" s="30"/>
      <c r="D281" s="52"/>
      <c r="E281" s="52"/>
      <c r="F281" s="52"/>
      <c r="G281" s="52"/>
      <c r="H281" s="52"/>
      <c r="I281" s="52"/>
      <c r="J281" s="53"/>
      <c r="K281" s="30"/>
      <c r="L281" s="30"/>
      <c r="M281" s="30"/>
      <c r="N281" s="30"/>
    </row>
    <row r="282" spans="2:14" ht="12.75">
      <c r="B282" s="30"/>
      <c r="C282" s="30"/>
      <c r="D282" s="52"/>
      <c r="E282" s="52"/>
      <c r="F282" s="52"/>
      <c r="G282" s="52"/>
      <c r="H282" s="52"/>
      <c r="I282" s="52"/>
      <c r="J282" s="53"/>
      <c r="K282" s="30"/>
      <c r="L282" s="30"/>
      <c r="M282" s="30"/>
      <c r="N282" s="30"/>
    </row>
    <row r="283" spans="2:14" ht="12.75">
      <c r="B283" s="30"/>
      <c r="C283" s="30"/>
      <c r="D283" s="52"/>
      <c r="E283" s="52"/>
      <c r="F283" s="52"/>
      <c r="G283" s="52"/>
      <c r="H283" s="52"/>
      <c r="I283" s="52"/>
      <c r="J283" s="53"/>
      <c r="K283" s="30"/>
      <c r="L283" s="30"/>
      <c r="M283" s="30"/>
      <c r="N283" s="30"/>
    </row>
    <row r="284" spans="2:14" ht="12.75">
      <c r="B284" s="30"/>
      <c r="C284" s="30"/>
      <c r="D284" s="52"/>
      <c r="E284" s="52"/>
      <c r="F284" s="52"/>
      <c r="G284" s="52"/>
      <c r="H284" s="52"/>
      <c r="I284" s="52"/>
      <c r="J284" s="53"/>
      <c r="K284" s="30"/>
      <c r="L284" s="30"/>
      <c r="M284" s="30"/>
      <c r="N284" s="30"/>
    </row>
    <row r="285" spans="2:14" ht="12.75">
      <c r="B285" s="30"/>
      <c r="C285" s="30"/>
      <c r="D285" s="52"/>
      <c r="E285" s="52"/>
      <c r="F285" s="52"/>
      <c r="G285" s="52"/>
      <c r="H285" s="52"/>
      <c r="I285" s="52"/>
      <c r="J285" s="53"/>
      <c r="K285" s="30"/>
      <c r="L285" s="30"/>
      <c r="M285" s="30"/>
      <c r="N285" s="30"/>
    </row>
    <row r="286" spans="2:14" ht="12.75">
      <c r="B286" s="30"/>
      <c r="C286" s="30"/>
      <c r="D286" s="52"/>
      <c r="E286" s="52"/>
      <c r="F286" s="52"/>
      <c r="G286" s="52"/>
      <c r="H286" s="52"/>
      <c r="I286" s="52"/>
      <c r="J286" s="53"/>
      <c r="K286" s="30"/>
      <c r="L286" s="30"/>
      <c r="M286" s="30"/>
      <c r="N286" s="30"/>
    </row>
    <row r="287" spans="2:14" ht="12.75">
      <c r="B287" s="30"/>
      <c r="C287" s="30"/>
      <c r="D287" s="52"/>
      <c r="E287" s="52"/>
      <c r="F287" s="52"/>
      <c r="G287" s="52"/>
      <c r="H287" s="52"/>
      <c r="I287" s="52"/>
      <c r="J287" s="53"/>
      <c r="K287" s="30"/>
      <c r="L287" s="30"/>
      <c r="M287" s="30"/>
      <c r="N287" s="30"/>
    </row>
    <row r="288" spans="2:14" ht="12.75">
      <c r="B288" s="56"/>
      <c r="C288" s="56"/>
      <c r="D288" s="30"/>
      <c r="E288" s="57"/>
      <c r="F288" s="52"/>
      <c r="G288" s="52"/>
      <c r="H288" s="52"/>
      <c r="I288" s="52"/>
      <c r="J288" s="53"/>
      <c r="K288" s="30"/>
      <c r="L288" s="30"/>
      <c r="M288" s="30"/>
      <c r="N288" s="30"/>
    </row>
    <row r="289" spans="2:14" ht="12.75">
      <c r="B289" s="56"/>
      <c r="C289" s="56"/>
      <c r="D289" s="30"/>
      <c r="E289" s="57"/>
      <c r="F289" s="52"/>
      <c r="G289" s="52"/>
      <c r="H289" s="52"/>
      <c r="I289" s="52"/>
      <c r="J289" s="53"/>
      <c r="K289" s="30"/>
      <c r="L289" s="30"/>
      <c r="M289" s="30"/>
      <c r="N289" s="30"/>
    </row>
    <row r="290" spans="2:14" ht="12.75">
      <c r="B290" s="56"/>
      <c r="C290" s="56"/>
      <c r="D290" s="30"/>
      <c r="E290" s="57"/>
      <c r="F290" s="52"/>
      <c r="G290" s="52"/>
      <c r="H290" s="52"/>
      <c r="I290" s="52"/>
      <c r="J290" s="53"/>
      <c r="K290" s="54"/>
      <c r="L290" s="54"/>
      <c r="M290" s="30"/>
      <c r="N290" s="30"/>
    </row>
    <row r="291" spans="2:14" ht="12.75">
      <c r="B291" s="56"/>
      <c r="C291" s="56"/>
      <c r="D291" s="58"/>
      <c r="E291" s="52"/>
      <c r="F291" s="52"/>
      <c r="G291" s="52"/>
      <c r="H291" s="52"/>
      <c r="I291" s="52"/>
      <c r="J291" s="53"/>
      <c r="K291" s="55"/>
      <c r="L291" s="55"/>
      <c r="M291" s="30"/>
      <c r="N291" s="30"/>
    </row>
    <row r="292" spans="2:14" ht="12.75">
      <c r="B292" s="56"/>
      <c r="C292" s="30"/>
      <c r="D292" s="58"/>
      <c r="E292" s="52"/>
      <c r="F292" s="52"/>
      <c r="G292" s="52"/>
      <c r="H292" s="52"/>
      <c r="I292" s="52"/>
      <c r="J292" s="53"/>
      <c r="K292" s="55"/>
      <c r="L292" s="55"/>
      <c r="M292" s="30"/>
      <c r="N292" s="30"/>
    </row>
    <row r="293" spans="2:14" ht="12.75">
      <c r="B293" s="56"/>
      <c r="C293" s="30"/>
      <c r="D293" s="59"/>
      <c r="E293" s="52"/>
      <c r="F293" s="52"/>
      <c r="G293" s="52"/>
      <c r="H293" s="52"/>
      <c r="I293" s="52"/>
      <c r="J293" s="53"/>
      <c r="K293" s="55"/>
      <c r="L293" s="55"/>
      <c r="M293" s="30"/>
      <c r="N293" s="30"/>
    </row>
    <row r="294" spans="2:14" ht="12.75">
      <c r="B294" s="56"/>
      <c r="C294" s="30"/>
      <c r="D294" s="59"/>
      <c r="E294" s="52"/>
      <c r="F294" s="52"/>
      <c r="G294" s="52"/>
      <c r="H294" s="52"/>
      <c r="I294" s="52"/>
      <c r="J294" s="53"/>
      <c r="K294" s="55"/>
      <c r="L294" s="55"/>
      <c r="M294" s="30"/>
      <c r="N294" s="30"/>
    </row>
    <row r="295" spans="2:14" ht="12.75">
      <c r="B295" s="30"/>
      <c r="C295" s="30"/>
      <c r="D295" s="59"/>
      <c r="E295" s="52"/>
      <c r="F295" s="52"/>
      <c r="G295" s="52"/>
      <c r="H295" s="52"/>
      <c r="I295" s="52"/>
      <c r="J295" s="53"/>
      <c r="K295" s="55"/>
      <c r="L295" s="55"/>
      <c r="M295" s="30"/>
      <c r="N295" s="30"/>
    </row>
    <row r="296" spans="2:14" ht="12.75">
      <c r="B296" s="30"/>
      <c r="C296" s="30"/>
      <c r="D296" s="52"/>
      <c r="E296" s="52"/>
      <c r="F296" s="52"/>
      <c r="G296" s="52"/>
      <c r="H296" s="52"/>
      <c r="I296" s="52"/>
      <c r="J296" s="53"/>
      <c r="K296" s="55"/>
      <c r="L296" s="55"/>
      <c r="M296" s="30"/>
      <c r="N296" s="30"/>
    </row>
    <row r="297" spans="2:14" ht="12.75">
      <c r="B297" s="30"/>
      <c r="C297" s="30"/>
      <c r="D297" s="52"/>
      <c r="E297" s="52"/>
      <c r="F297" s="52"/>
      <c r="G297" s="52"/>
      <c r="H297" s="52"/>
      <c r="I297" s="52"/>
      <c r="J297" s="53"/>
      <c r="K297" s="55"/>
      <c r="L297" s="55"/>
      <c r="M297" s="30"/>
      <c r="N297" s="30"/>
    </row>
    <row r="298" spans="2:14" ht="12.75">
      <c r="B298" s="30"/>
      <c r="C298" s="30"/>
      <c r="D298" s="52"/>
      <c r="E298" s="52"/>
      <c r="F298" s="52"/>
      <c r="G298" s="52"/>
      <c r="H298" s="52"/>
      <c r="I298" s="52"/>
      <c r="J298" s="53"/>
      <c r="K298" s="30"/>
      <c r="L298" s="30"/>
      <c r="M298" s="30"/>
      <c r="N298" s="30"/>
    </row>
    <row r="299" spans="2:14" ht="12.75">
      <c r="B299" s="30"/>
      <c r="C299" s="30"/>
      <c r="D299" s="52"/>
      <c r="E299" s="52"/>
      <c r="F299" s="52"/>
      <c r="G299" s="52"/>
      <c r="H299" s="52"/>
      <c r="I299" s="52"/>
      <c r="J299" s="53"/>
      <c r="K299" s="30"/>
      <c r="L299" s="30"/>
      <c r="M299" s="30"/>
      <c r="N299" s="30"/>
    </row>
    <row r="300" spans="2:14" ht="12.75">
      <c r="B300" s="30"/>
      <c r="C300" s="30"/>
      <c r="D300" s="52"/>
      <c r="E300" s="52"/>
      <c r="F300" s="52"/>
      <c r="G300" s="52"/>
      <c r="H300" s="52"/>
      <c r="I300" s="52"/>
      <c r="J300" s="53"/>
      <c r="K300" s="30"/>
      <c r="L300" s="30"/>
      <c r="M300" s="30"/>
      <c r="N300" s="30"/>
    </row>
    <row r="301" spans="2:14" ht="12.75">
      <c r="B301" s="30"/>
      <c r="C301" s="30"/>
      <c r="D301" s="52"/>
      <c r="E301" s="52"/>
      <c r="F301" s="52"/>
      <c r="G301" s="52"/>
      <c r="H301" s="52"/>
      <c r="I301" s="52"/>
      <c r="J301" s="53"/>
      <c r="K301" s="30"/>
      <c r="L301" s="30"/>
      <c r="M301" s="30"/>
      <c r="N301" s="30"/>
    </row>
    <row r="302" spans="2:14" ht="12.75">
      <c r="B302" s="30"/>
      <c r="C302" s="30"/>
      <c r="D302" s="52"/>
      <c r="E302" s="52"/>
      <c r="F302" s="52"/>
      <c r="G302" s="52"/>
      <c r="H302" s="52"/>
      <c r="I302" s="52"/>
      <c r="J302" s="53"/>
      <c r="K302" s="30"/>
      <c r="L302" s="30"/>
      <c r="M302" s="30"/>
      <c r="N302" s="30"/>
    </row>
    <row r="303" spans="2:14" ht="12.75">
      <c r="B303" s="30"/>
      <c r="C303" s="30"/>
      <c r="D303" s="52"/>
      <c r="E303" s="52"/>
      <c r="F303" s="52"/>
      <c r="G303" s="52"/>
      <c r="H303" s="52"/>
      <c r="I303" s="52"/>
      <c r="J303" s="53"/>
      <c r="K303" s="30"/>
      <c r="L303" s="30"/>
      <c r="M303" s="30"/>
      <c r="N303" s="30"/>
    </row>
    <row r="304" spans="2:14" ht="12.75">
      <c r="B304" s="30"/>
      <c r="C304" s="30"/>
      <c r="D304" s="52"/>
      <c r="E304" s="52"/>
      <c r="F304" s="52"/>
      <c r="G304" s="52"/>
      <c r="H304" s="52"/>
      <c r="I304" s="52"/>
      <c r="J304" s="53"/>
      <c r="K304" s="30"/>
      <c r="L304" s="30"/>
      <c r="M304" s="30"/>
      <c r="N304" s="30"/>
    </row>
    <row r="305" spans="2:14" ht="12.75">
      <c r="B305" s="30"/>
      <c r="C305" s="30"/>
      <c r="D305" s="52"/>
      <c r="E305" s="52"/>
      <c r="F305" s="52"/>
      <c r="G305" s="52"/>
      <c r="H305" s="52"/>
      <c r="I305" s="52"/>
      <c r="J305" s="53"/>
      <c r="K305" s="30"/>
      <c r="L305" s="30"/>
      <c r="M305" s="30"/>
      <c r="N305" s="30"/>
    </row>
    <row r="306" spans="2:14" ht="12.75">
      <c r="B306" s="30"/>
      <c r="C306" s="30"/>
      <c r="D306" s="52"/>
      <c r="E306" s="52"/>
      <c r="F306" s="52"/>
      <c r="G306" s="52"/>
      <c r="H306" s="52"/>
      <c r="I306" s="52"/>
      <c r="J306" s="53"/>
      <c r="K306" s="30"/>
      <c r="L306" s="30"/>
      <c r="M306" s="30"/>
      <c r="N306" s="30"/>
    </row>
    <row r="307" spans="2:14" ht="12.75">
      <c r="B307" s="30"/>
      <c r="C307" s="30"/>
      <c r="D307" s="52"/>
      <c r="E307" s="52"/>
      <c r="F307" s="52"/>
      <c r="G307" s="52"/>
      <c r="H307" s="52"/>
      <c r="I307" s="52"/>
      <c r="J307" s="53"/>
      <c r="K307" s="30"/>
      <c r="L307" s="30"/>
      <c r="M307" s="30"/>
      <c r="N307" s="30"/>
    </row>
    <row r="308" spans="2:14" ht="12.75">
      <c r="B308" s="30"/>
      <c r="C308" s="30"/>
      <c r="D308" s="52"/>
      <c r="E308" s="52"/>
      <c r="F308" s="52"/>
      <c r="G308" s="52"/>
      <c r="H308" s="52"/>
      <c r="I308" s="52"/>
      <c r="J308" s="53"/>
      <c r="K308" s="30"/>
      <c r="L308" s="30"/>
      <c r="M308" s="30"/>
      <c r="N308" s="30"/>
    </row>
    <row r="309" spans="2:14" ht="12.75">
      <c r="B309" s="30"/>
      <c r="C309" s="30"/>
      <c r="D309" s="52"/>
      <c r="E309" s="52"/>
      <c r="F309" s="52"/>
      <c r="G309" s="52"/>
      <c r="H309" s="52"/>
      <c r="I309" s="52"/>
      <c r="J309" s="53"/>
      <c r="K309" s="30"/>
      <c r="L309" s="30"/>
      <c r="M309" s="30"/>
      <c r="N309" s="30"/>
    </row>
    <row r="310" spans="2:14" ht="12.75">
      <c r="B310" s="30"/>
      <c r="C310" s="30"/>
      <c r="D310" s="60"/>
      <c r="E310" s="52"/>
      <c r="F310" s="52"/>
      <c r="G310" s="52"/>
      <c r="H310" s="52"/>
      <c r="I310" s="52"/>
      <c r="J310" s="53"/>
      <c r="K310" s="30"/>
      <c r="L310" s="30"/>
      <c r="M310" s="30"/>
      <c r="N310" s="30"/>
    </row>
    <row r="311" spans="2:14" ht="12.75">
      <c r="B311" s="30"/>
      <c r="C311" s="30"/>
      <c r="D311" s="52"/>
      <c r="E311" s="52"/>
      <c r="F311" s="52"/>
      <c r="G311" s="52"/>
      <c r="H311" s="52"/>
      <c r="I311" s="52"/>
      <c r="J311" s="53"/>
      <c r="K311" s="30"/>
      <c r="L311" s="30"/>
      <c r="M311" s="30"/>
      <c r="N311" s="30"/>
    </row>
    <row r="312" spans="2:14" ht="12.75">
      <c r="B312" s="30"/>
      <c r="C312" s="30"/>
      <c r="D312" s="52"/>
      <c r="E312" s="52"/>
      <c r="F312" s="52"/>
      <c r="G312" s="52"/>
      <c r="H312" s="52"/>
      <c r="I312" s="52"/>
      <c r="J312" s="53"/>
      <c r="K312" s="30"/>
      <c r="L312" s="30"/>
      <c r="M312" s="30"/>
      <c r="N312" s="30"/>
    </row>
    <row r="313" spans="2:14" ht="12.75">
      <c r="B313" s="30"/>
      <c r="C313" s="30"/>
      <c r="D313" s="52"/>
      <c r="E313" s="52"/>
      <c r="F313" s="52"/>
      <c r="G313" s="52"/>
      <c r="H313" s="52"/>
      <c r="I313" s="52"/>
      <c r="J313" s="53"/>
      <c r="K313" s="30"/>
      <c r="L313" s="30"/>
      <c r="M313" s="30"/>
      <c r="N313" s="30"/>
    </row>
    <row r="314" spans="2:14" ht="12.75">
      <c r="B314" s="56"/>
      <c r="C314" s="56"/>
      <c r="D314" s="30"/>
      <c r="E314" s="57"/>
      <c r="F314" s="52"/>
      <c r="G314" s="52"/>
      <c r="H314" s="52"/>
      <c r="I314" s="52"/>
      <c r="J314" s="53"/>
      <c r="K314" s="30"/>
      <c r="L314" s="30"/>
      <c r="M314" s="30"/>
      <c r="N314" s="30"/>
    </row>
    <row r="315" spans="2:14" ht="12.75">
      <c r="B315" s="56"/>
      <c r="C315" s="56"/>
      <c r="D315" s="30"/>
      <c r="E315" s="57"/>
      <c r="F315" s="52"/>
      <c r="G315" s="52"/>
      <c r="H315" s="52"/>
      <c r="I315" s="52"/>
      <c r="J315" s="53"/>
      <c r="K315" s="30"/>
      <c r="L315" s="30"/>
      <c r="M315" s="30"/>
      <c r="N315" s="30"/>
    </row>
    <row r="316" spans="2:14" ht="12.75">
      <c r="B316" s="56"/>
      <c r="C316" s="56"/>
      <c r="D316" s="30"/>
      <c r="E316" s="57"/>
      <c r="F316" s="52"/>
      <c r="G316" s="52"/>
      <c r="H316" s="52"/>
      <c r="I316" s="52"/>
      <c r="J316" s="53"/>
      <c r="K316" s="30"/>
      <c r="L316" s="30"/>
      <c r="M316" s="30"/>
      <c r="N316" s="30"/>
    </row>
    <row r="317" spans="2:14" ht="12.75">
      <c r="B317" s="56"/>
      <c r="C317" s="56"/>
      <c r="D317" s="30"/>
      <c r="E317" s="52"/>
      <c r="F317" s="52"/>
      <c r="G317" s="52"/>
      <c r="H317" s="52"/>
      <c r="I317" s="52"/>
      <c r="J317" s="53"/>
      <c r="K317" s="30"/>
      <c r="L317" s="30"/>
      <c r="M317" s="30"/>
      <c r="N317" s="30"/>
    </row>
    <row r="318" spans="2:14" ht="12.75">
      <c r="B318" s="56"/>
      <c r="C318" s="30"/>
      <c r="D318" s="58"/>
      <c r="E318" s="52"/>
      <c r="F318" s="52"/>
      <c r="G318" s="52"/>
      <c r="H318" s="52"/>
      <c r="I318" s="52"/>
      <c r="J318" s="53"/>
      <c r="K318" s="30"/>
      <c r="L318" s="30"/>
      <c r="M318" s="30"/>
      <c r="N318" s="30"/>
    </row>
    <row r="319" spans="2:14" ht="12.75">
      <c r="B319" s="56"/>
      <c r="C319" s="30"/>
      <c r="D319" s="58"/>
      <c r="E319" s="52"/>
      <c r="F319" s="52"/>
      <c r="G319" s="52"/>
      <c r="H319" s="52"/>
      <c r="I319" s="52"/>
      <c r="J319" s="53"/>
      <c r="K319" s="30"/>
      <c r="L319" s="30"/>
      <c r="M319" s="30"/>
      <c r="N319" s="30"/>
    </row>
    <row r="320" spans="2:14" ht="12.75">
      <c r="B320" s="56"/>
      <c r="C320" s="30"/>
      <c r="D320" s="59"/>
      <c r="E320" s="52"/>
      <c r="F320" s="52"/>
      <c r="G320" s="52"/>
      <c r="H320" s="52"/>
      <c r="I320" s="52"/>
      <c r="J320" s="53"/>
      <c r="K320" s="30"/>
      <c r="L320" s="30"/>
      <c r="M320" s="30"/>
      <c r="N320" s="30"/>
    </row>
    <row r="321" spans="2:14" ht="12.75">
      <c r="B321" s="30"/>
      <c r="C321" s="30"/>
      <c r="D321" s="59"/>
      <c r="E321" s="52"/>
      <c r="F321" s="52"/>
      <c r="G321" s="52"/>
      <c r="H321" s="52"/>
      <c r="I321" s="52"/>
      <c r="J321" s="53"/>
      <c r="K321" s="54"/>
      <c r="L321" s="54"/>
      <c r="M321" s="30"/>
      <c r="N321" s="30"/>
    </row>
    <row r="322" spans="2:14" ht="12.75">
      <c r="B322" s="30"/>
      <c r="C322" s="30"/>
      <c r="D322" s="59"/>
      <c r="E322" s="52"/>
      <c r="F322" s="52"/>
      <c r="G322" s="52"/>
      <c r="H322" s="52"/>
      <c r="I322" s="52"/>
      <c r="J322" s="53"/>
      <c r="K322" s="55"/>
      <c r="L322" s="55"/>
      <c r="M322" s="30"/>
      <c r="N322" s="30"/>
    </row>
    <row r="323" spans="2:14" ht="12.75">
      <c r="B323" s="30"/>
      <c r="C323" s="30"/>
      <c r="D323" s="52"/>
      <c r="E323" s="52"/>
      <c r="F323" s="52"/>
      <c r="G323" s="52"/>
      <c r="H323" s="52"/>
      <c r="I323" s="52"/>
      <c r="J323" s="53"/>
      <c r="K323" s="54"/>
      <c r="L323" s="54"/>
      <c r="M323" s="30"/>
      <c r="N323" s="30"/>
    </row>
    <row r="324" spans="2:14" ht="12.75">
      <c r="B324" s="30"/>
      <c r="C324" s="30"/>
      <c r="D324" s="52"/>
      <c r="E324" s="52"/>
      <c r="F324" s="52"/>
      <c r="G324" s="52"/>
      <c r="H324" s="52"/>
      <c r="I324" s="52"/>
      <c r="J324" s="53"/>
      <c r="K324" s="55"/>
      <c r="L324" s="55"/>
      <c r="M324" s="30"/>
      <c r="N324" s="30"/>
    </row>
    <row r="325" spans="11:12" ht="15">
      <c r="K325" s="24"/>
      <c r="L325" s="24"/>
    </row>
    <row r="326" spans="11:12" ht="15">
      <c r="K326" s="24"/>
      <c r="L326" s="24"/>
    </row>
    <row r="327" spans="11:12" ht="15">
      <c r="K327" s="11"/>
      <c r="L327" s="11"/>
    </row>
    <row r="334" spans="1:10" ht="15">
      <c r="A334" s="43"/>
      <c r="B334" s="43"/>
      <c r="C334" s="43"/>
      <c r="D334" s="3"/>
      <c r="E334" s="23"/>
      <c r="F334" s="23"/>
      <c r="G334" s="23"/>
      <c r="H334" s="23"/>
      <c r="I334" s="23"/>
      <c r="J334" s="25"/>
    </row>
    <row r="365" spans="11:12" ht="15">
      <c r="K365" s="13"/>
      <c r="L365" s="13"/>
    </row>
    <row r="374" spans="11:12" ht="15">
      <c r="K374" s="13"/>
      <c r="L374" s="13"/>
    </row>
    <row r="376" spans="11:12" ht="15">
      <c r="K376" s="9"/>
      <c r="L376" s="9"/>
    </row>
    <row r="377" spans="11:12" ht="15">
      <c r="K377" s="9"/>
      <c r="L377" s="9"/>
    </row>
    <row r="381" spans="11:12" ht="15">
      <c r="K381" s="9"/>
      <c r="L381" s="9"/>
    </row>
    <row r="460" spans="11:12" ht="15">
      <c r="K460" s="11"/>
      <c r="L460" s="11"/>
    </row>
    <row r="461" spans="11:12" ht="15">
      <c r="K461" s="12"/>
      <c r="L461" s="12"/>
    </row>
    <row r="472" spans="11:12" ht="15">
      <c r="K472" s="26"/>
      <c r="L472" s="26"/>
    </row>
  </sheetData>
  <sheetProtection/>
  <mergeCells count="6">
    <mergeCell ref="F216:G216"/>
    <mergeCell ref="F174:G174"/>
    <mergeCell ref="F132:G132"/>
    <mergeCell ref="F89:G89"/>
    <mergeCell ref="F46:G46"/>
    <mergeCell ref="F8:G8"/>
  </mergeCells>
  <printOptions/>
  <pageMargins left="0.7086614173228347" right="0.7086614173228347" top="0.984251968503937" bottom="0.7086614173228347" header="0.15748031496062992" footer="0.2362204724409449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4.625" style="1" customWidth="1"/>
    <col min="2" max="2" width="48.25390625" style="1" customWidth="1"/>
    <col min="3" max="3" width="16.75390625" style="19" customWidth="1"/>
    <col min="4" max="4" width="16.75390625" style="2" customWidth="1"/>
  </cols>
  <sheetData>
    <row r="1" ht="15">
      <c r="D1" s="93" t="s">
        <v>14</v>
      </c>
    </row>
    <row r="2" ht="15">
      <c r="D2" s="93" t="s">
        <v>0</v>
      </c>
    </row>
    <row r="3" ht="15">
      <c r="D3" s="93" t="s">
        <v>507</v>
      </c>
    </row>
    <row r="5" ht="16.5">
      <c r="B5" s="444" t="s">
        <v>430</v>
      </c>
    </row>
    <row r="7" ht="15">
      <c r="D7" s="445" t="s">
        <v>265</v>
      </c>
    </row>
    <row r="8" spans="1:4" ht="15">
      <c r="A8" s="96" t="s">
        <v>7</v>
      </c>
      <c r="B8" s="97" t="s">
        <v>15</v>
      </c>
      <c r="C8" s="446" t="s">
        <v>16</v>
      </c>
      <c r="D8" s="447" t="s">
        <v>17</v>
      </c>
    </row>
    <row r="9" spans="1:4" ht="15">
      <c r="A9" s="448"/>
      <c r="B9" s="442"/>
      <c r="C9" s="449" t="s">
        <v>18</v>
      </c>
      <c r="D9" s="104" t="s">
        <v>431</v>
      </c>
    </row>
    <row r="10" spans="1:4" ht="15">
      <c r="A10" s="102">
        <v>1</v>
      </c>
      <c r="B10" s="102">
        <v>2</v>
      </c>
      <c r="C10" s="104">
        <v>3</v>
      </c>
      <c r="D10" s="104">
        <v>4</v>
      </c>
    </row>
    <row r="11" spans="1:4" ht="15.75">
      <c r="A11" s="405"/>
      <c r="B11" s="450" t="s">
        <v>19</v>
      </c>
      <c r="C11" s="451" t="s">
        <v>10</v>
      </c>
      <c r="D11" s="451">
        <f>D26+D24</f>
        <v>2378850</v>
      </c>
    </row>
    <row r="12" spans="1:4" ht="15">
      <c r="A12" s="454" t="s">
        <v>11</v>
      </c>
      <c r="B12" s="407" t="s">
        <v>23</v>
      </c>
      <c r="C12" s="446" t="s">
        <v>24</v>
      </c>
      <c r="D12" s="447"/>
    </row>
    <row r="13" spans="1:4" ht="15">
      <c r="A13" s="457"/>
      <c r="B13" s="442" t="s">
        <v>25</v>
      </c>
      <c r="C13" s="459"/>
      <c r="D13" s="460"/>
    </row>
    <row r="14" spans="1:4" ht="15">
      <c r="A14" s="407"/>
      <c r="B14" s="406" t="s">
        <v>422</v>
      </c>
      <c r="C14" s="99"/>
      <c r="D14" s="447"/>
    </row>
    <row r="15" spans="1:4" ht="15">
      <c r="A15" s="693"/>
      <c r="B15" s="691" t="s">
        <v>423</v>
      </c>
      <c r="C15" s="689"/>
      <c r="D15" s="460"/>
    </row>
    <row r="16" spans="1:4" ht="15">
      <c r="A16" s="693" t="s">
        <v>12</v>
      </c>
      <c r="B16" s="691" t="s">
        <v>424</v>
      </c>
      <c r="C16" s="689" t="s">
        <v>421</v>
      </c>
      <c r="D16" s="460"/>
    </row>
    <row r="17" spans="1:4" ht="15">
      <c r="A17" s="693"/>
      <c r="B17" s="691" t="s">
        <v>425</v>
      </c>
      <c r="C17" s="689"/>
      <c r="D17" s="460"/>
    </row>
    <row r="18" spans="1:4" ht="15">
      <c r="A18" s="693"/>
      <c r="B18" s="691" t="s">
        <v>426</v>
      </c>
      <c r="C18" s="689"/>
      <c r="D18" s="460"/>
    </row>
    <row r="19" spans="1:4" ht="15">
      <c r="A19" s="456"/>
      <c r="B19" s="692" t="s">
        <v>427</v>
      </c>
      <c r="C19" s="690"/>
      <c r="D19" s="104"/>
    </row>
    <row r="20" spans="1:4" ht="15">
      <c r="A20" s="456" t="s">
        <v>13</v>
      </c>
      <c r="B20" s="405" t="s">
        <v>20</v>
      </c>
      <c r="C20" s="104" t="s">
        <v>21</v>
      </c>
      <c r="D20" s="104"/>
    </row>
    <row r="21" spans="1:4" ht="15">
      <c r="A21" s="400" t="s">
        <v>26</v>
      </c>
      <c r="B21" s="405" t="s">
        <v>22</v>
      </c>
      <c r="C21" s="452" t="s">
        <v>21</v>
      </c>
      <c r="D21" s="452"/>
    </row>
    <row r="22" spans="1:4" ht="15">
      <c r="A22" s="456" t="s">
        <v>29</v>
      </c>
      <c r="B22" s="442" t="s">
        <v>27</v>
      </c>
      <c r="C22" s="104" t="s">
        <v>28</v>
      </c>
      <c r="D22" s="104"/>
    </row>
    <row r="23" spans="1:4" ht="15">
      <c r="A23" s="400" t="s">
        <v>32</v>
      </c>
      <c r="B23" s="405" t="s">
        <v>30</v>
      </c>
      <c r="C23" s="452" t="s">
        <v>31</v>
      </c>
      <c r="D23" s="452"/>
    </row>
    <row r="24" spans="1:4" ht="15">
      <c r="A24" s="400" t="s">
        <v>35</v>
      </c>
      <c r="B24" s="405" t="s">
        <v>33</v>
      </c>
      <c r="C24" s="452" t="s">
        <v>34</v>
      </c>
      <c r="D24" s="452"/>
    </row>
    <row r="25" spans="1:4" ht="15">
      <c r="A25" s="400" t="s">
        <v>38</v>
      </c>
      <c r="B25" s="405" t="s">
        <v>36</v>
      </c>
      <c r="C25" s="452" t="s">
        <v>37</v>
      </c>
      <c r="D25" s="452"/>
    </row>
    <row r="26" spans="1:4" ht="15">
      <c r="A26" s="400" t="s">
        <v>420</v>
      </c>
      <c r="B26" s="405" t="s">
        <v>39</v>
      </c>
      <c r="C26" s="452" t="s">
        <v>264</v>
      </c>
      <c r="D26" s="452">
        <v>2378850</v>
      </c>
    </row>
    <row r="27" spans="1:4" ht="15.75">
      <c r="A27" s="400"/>
      <c r="B27" s="450" t="s">
        <v>40</v>
      </c>
      <c r="C27" s="451" t="s">
        <v>10</v>
      </c>
      <c r="D27" s="451">
        <f>D28+D29</f>
        <v>1222500</v>
      </c>
    </row>
    <row r="28" spans="1:4" ht="15">
      <c r="A28" s="400" t="s">
        <v>11</v>
      </c>
      <c r="B28" s="405" t="s">
        <v>408</v>
      </c>
      <c r="C28" s="452" t="s">
        <v>41</v>
      </c>
      <c r="D28" s="452">
        <f>1222500-D29</f>
        <v>1022500</v>
      </c>
    </row>
    <row r="29" spans="1:4" ht="15">
      <c r="A29" s="453" t="s">
        <v>12</v>
      </c>
      <c r="B29" s="407" t="s">
        <v>409</v>
      </c>
      <c r="C29" s="447" t="s">
        <v>41</v>
      </c>
      <c r="D29" s="447">
        <v>200000</v>
      </c>
    </row>
    <row r="30" spans="1:4" ht="15">
      <c r="A30" s="454" t="s">
        <v>13</v>
      </c>
      <c r="B30" s="407" t="s">
        <v>42</v>
      </c>
      <c r="C30" s="446"/>
      <c r="D30" s="447"/>
    </row>
    <row r="31" spans="1:4" ht="15">
      <c r="A31" s="457"/>
      <c r="B31" s="458" t="s">
        <v>43</v>
      </c>
      <c r="C31" s="459" t="s">
        <v>44</v>
      </c>
      <c r="D31" s="460"/>
    </row>
    <row r="32" spans="1:4" ht="15">
      <c r="A32" s="455"/>
      <c r="B32" s="442" t="s">
        <v>45</v>
      </c>
      <c r="C32" s="449"/>
      <c r="D32" s="104"/>
    </row>
    <row r="33" spans="1:4" ht="15">
      <c r="A33" s="456" t="s">
        <v>26</v>
      </c>
      <c r="B33" s="442" t="s">
        <v>46</v>
      </c>
      <c r="C33" s="104" t="s">
        <v>47</v>
      </c>
      <c r="D33" s="104"/>
    </row>
    <row r="34" spans="1:4" ht="15">
      <c r="A34" s="400" t="s">
        <v>29</v>
      </c>
      <c r="B34" s="405" t="s">
        <v>48</v>
      </c>
      <c r="C34" s="104" t="s">
        <v>49</v>
      </c>
      <c r="D34" s="452"/>
    </row>
    <row r="35" spans="1:4" ht="15">
      <c r="A35" s="400" t="s">
        <v>32</v>
      </c>
      <c r="B35" s="405" t="s">
        <v>50</v>
      </c>
      <c r="C35" s="452" t="s">
        <v>51</v>
      </c>
      <c r="D35" s="452"/>
    </row>
    <row r="36" spans="1:4" ht="15">
      <c r="A36" s="400" t="s">
        <v>35</v>
      </c>
      <c r="B36" s="405" t="s">
        <v>52</v>
      </c>
      <c r="C36" s="452" t="s">
        <v>53</v>
      </c>
      <c r="D36" s="452"/>
    </row>
    <row r="44" ht="15">
      <c r="B44" s="93"/>
    </row>
    <row r="47" ht="15">
      <c r="B47" s="762" t="s">
        <v>498</v>
      </c>
    </row>
  </sheetData>
  <sheetProtection/>
  <printOptions/>
  <pageMargins left="0.7086614173228347" right="0.7086614173228347" top="0.984251968503937" bottom="0.708661417322834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C1">
      <selection activeCell="M3" sqref="M3"/>
    </sheetView>
  </sheetViews>
  <sheetFormatPr defaultColWidth="9.00390625" defaultRowHeight="12.75"/>
  <cols>
    <col min="1" max="1" width="0" style="1" hidden="1" customWidth="1"/>
    <col min="2" max="2" width="0.6171875" style="1" customWidth="1"/>
    <col min="3" max="3" width="5.125" style="1" customWidth="1"/>
    <col min="4" max="4" width="8.125" style="1" customWidth="1"/>
    <col min="5" max="5" width="46.25390625" style="1" customWidth="1"/>
    <col min="6" max="6" width="12.75390625" style="2" customWidth="1"/>
    <col min="7" max="7" width="11.875" style="2" customWidth="1"/>
    <col min="8" max="8" width="10.375" style="2" customWidth="1"/>
    <col min="9" max="9" width="11.625" style="2" customWidth="1"/>
    <col min="10" max="10" width="10.625" style="2" customWidth="1"/>
    <col min="11" max="11" width="10.125" style="2" bestFit="1" customWidth="1"/>
    <col min="12" max="12" width="11.375" style="2" customWidth="1"/>
    <col min="13" max="13" width="10.25390625" style="1" customWidth="1"/>
  </cols>
  <sheetData>
    <row r="1" spans="1:13" s="61" customFormat="1" ht="13.5" customHeight="1">
      <c r="A1" s="3"/>
      <c r="B1" s="3"/>
      <c r="C1" s="3"/>
      <c r="D1" s="3"/>
      <c r="E1" s="3"/>
      <c r="F1" s="19"/>
      <c r="G1" s="19"/>
      <c r="H1" s="19"/>
      <c r="J1" s="93"/>
      <c r="K1" s="93"/>
      <c r="L1" s="93"/>
      <c r="M1" s="93" t="s">
        <v>184</v>
      </c>
    </row>
    <row r="2" spans="1:13" s="61" customFormat="1" ht="13.5" customHeight="1">
      <c r="A2" s="3"/>
      <c r="B2" s="3"/>
      <c r="C2" s="3"/>
      <c r="D2" s="3"/>
      <c r="E2" s="3"/>
      <c r="F2" s="19"/>
      <c r="G2" s="19"/>
      <c r="H2" s="19"/>
      <c r="J2" s="93"/>
      <c r="K2" s="93"/>
      <c r="L2" s="93"/>
      <c r="M2" s="93" t="s">
        <v>0</v>
      </c>
    </row>
    <row r="3" spans="1:14" s="61" customFormat="1" ht="13.5" customHeight="1">
      <c r="A3" s="3"/>
      <c r="B3" s="3"/>
      <c r="C3" s="3"/>
      <c r="D3" s="3"/>
      <c r="E3" s="3"/>
      <c r="F3" s="19"/>
      <c r="G3" s="19"/>
      <c r="J3" s="93"/>
      <c r="K3" s="93"/>
      <c r="L3" s="93"/>
      <c r="M3" s="93" t="s">
        <v>507</v>
      </c>
      <c r="N3" s="551"/>
    </row>
    <row r="4" spans="5:14" ht="13.5" customHeight="1">
      <c r="E4" s="766" t="s">
        <v>185</v>
      </c>
      <c r="F4" s="767"/>
      <c r="G4" s="767"/>
      <c r="H4" s="767"/>
      <c r="I4" s="767"/>
      <c r="J4" s="767"/>
      <c r="M4" s="93"/>
      <c r="N4" s="64"/>
    </row>
    <row r="5" spans="5:14" ht="13.5" customHeight="1" thickBot="1">
      <c r="E5" s="766" t="s">
        <v>432</v>
      </c>
      <c r="F5" s="767"/>
      <c r="G5" s="767"/>
      <c r="H5" s="767"/>
      <c r="I5" s="767"/>
      <c r="J5" s="767"/>
      <c r="M5" s="93" t="s">
        <v>265</v>
      </c>
      <c r="N5" s="64"/>
    </row>
    <row r="6" spans="3:14" ht="13.5" customHeight="1" thickBot="1">
      <c r="C6" s="96"/>
      <c r="D6" s="96"/>
      <c r="E6" s="96"/>
      <c r="F6" s="461"/>
      <c r="G6" s="462"/>
      <c r="H6" s="463"/>
      <c r="I6" s="463" t="s">
        <v>186</v>
      </c>
      <c r="J6" s="463"/>
      <c r="K6" s="464"/>
      <c r="L6" s="465"/>
      <c r="M6" s="466"/>
      <c r="N6" s="64"/>
    </row>
    <row r="7" spans="3:14" ht="13.5" customHeight="1">
      <c r="C7" s="439"/>
      <c r="D7" s="439"/>
      <c r="E7" s="439"/>
      <c r="F7" s="467"/>
      <c r="G7" s="468"/>
      <c r="H7" s="469"/>
      <c r="I7" s="470" t="s">
        <v>122</v>
      </c>
      <c r="J7" s="471"/>
      <c r="K7" s="464"/>
      <c r="L7" s="466"/>
      <c r="M7" s="473"/>
      <c r="N7" s="64"/>
    </row>
    <row r="8" spans="3:14" ht="13.5" customHeight="1">
      <c r="C8" s="439"/>
      <c r="D8" s="439"/>
      <c r="E8" s="439"/>
      <c r="F8" s="467"/>
      <c r="G8" s="468"/>
      <c r="H8" s="474"/>
      <c r="I8" s="627" t="s">
        <v>187</v>
      </c>
      <c r="J8" s="679"/>
      <c r="K8" s="426"/>
      <c r="L8" s="680"/>
      <c r="M8" s="475"/>
      <c r="N8" s="64"/>
    </row>
    <row r="9" spans="3:14" ht="13.5" customHeight="1">
      <c r="C9" s="439"/>
      <c r="D9" s="439"/>
      <c r="E9" s="439"/>
      <c r="F9" s="467"/>
      <c r="G9" s="468"/>
      <c r="H9" s="476"/>
      <c r="I9" s="477"/>
      <c r="J9" s="478"/>
      <c r="K9" s="684"/>
      <c r="L9" s="681"/>
      <c r="M9" s="479"/>
      <c r="N9" s="64"/>
    </row>
    <row r="10" spans="3:14" ht="13.5" customHeight="1">
      <c r="C10" s="439" t="s">
        <v>1</v>
      </c>
      <c r="D10" s="439" t="s">
        <v>188</v>
      </c>
      <c r="E10" s="439" t="s">
        <v>123</v>
      </c>
      <c r="F10" s="467" t="s">
        <v>189</v>
      </c>
      <c r="G10" s="468" t="s">
        <v>128</v>
      </c>
      <c r="H10" s="476" t="s">
        <v>128</v>
      </c>
      <c r="I10" s="480" t="s">
        <v>190</v>
      </c>
      <c r="J10" s="478" t="s">
        <v>128</v>
      </c>
      <c r="K10" s="684" t="s">
        <v>126</v>
      </c>
      <c r="L10" s="681" t="s">
        <v>350</v>
      </c>
      <c r="M10" s="479" t="s">
        <v>5</v>
      </c>
      <c r="N10" s="64"/>
    </row>
    <row r="11" spans="1:14" s="7" customFormat="1" ht="13.5" customHeight="1">
      <c r="A11" s="11"/>
      <c r="B11" s="11"/>
      <c r="C11" s="439"/>
      <c r="D11" s="439"/>
      <c r="E11" s="439"/>
      <c r="F11" s="467" t="s">
        <v>191</v>
      </c>
      <c r="G11" s="468" t="s">
        <v>191</v>
      </c>
      <c r="H11" s="476" t="s">
        <v>135</v>
      </c>
      <c r="I11" s="477" t="s">
        <v>192</v>
      </c>
      <c r="J11" s="481" t="s">
        <v>193</v>
      </c>
      <c r="K11" s="685" t="s">
        <v>194</v>
      </c>
      <c r="L11" s="682" t="s">
        <v>351</v>
      </c>
      <c r="M11" s="468" t="s">
        <v>195</v>
      </c>
      <c r="N11" s="64"/>
    </row>
    <row r="12" spans="1:14" ht="13.5" customHeight="1">
      <c r="A12" s="4"/>
      <c r="B12" s="4"/>
      <c r="C12" s="439"/>
      <c r="D12" s="439"/>
      <c r="E12" s="439"/>
      <c r="F12" s="467"/>
      <c r="G12" s="468" t="s">
        <v>196</v>
      </c>
      <c r="H12" s="476"/>
      <c r="I12" s="477" t="s">
        <v>197</v>
      </c>
      <c r="J12" s="481" t="s">
        <v>198</v>
      </c>
      <c r="K12" s="685" t="s">
        <v>199</v>
      </c>
      <c r="L12" s="682" t="s">
        <v>135</v>
      </c>
      <c r="M12" s="468"/>
      <c r="N12" s="64"/>
    </row>
    <row r="13" spans="1:14" s="7" customFormat="1" ht="13.5" customHeight="1">
      <c r="A13" s="5"/>
      <c r="B13" s="5"/>
      <c r="C13" s="439"/>
      <c r="D13" s="439"/>
      <c r="E13" s="439"/>
      <c r="F13" s="467"/>
      <c r="G13" s="468"/>
      <c r="H13" s="476"/>
      <c r="I13" s="477"/>
      <c r="J13" s="481" t="s">
        <v>200</v>
      </c>
      <c r="K13" s="685" t="s">
        <v>138</v>
      </c>
      <c r="L13" s="682"/>
      <c r="M13" s="468"/>
      <c r="N13" s="64"/>
    </row>
    <row r="14" spans="3:14" ht="13.5" customHeight="1">
      <c r="C14" s="439"/>
      <c r="D14" s="439"/>
      <c r="E14" s="439"/>
      <c r="F14" s="467"/>
      <c r="G14" s="468"/>
      <c r="H14" s="476"/>
      <c r="I14" s="477"/>
      <c r="J14" s="481" t="s">
        <v>141</v>
      </c>
      <c r="K14" s="685"/>
      <c r="L14" s="682"/>
      <c r="M14" s="468"/>
      <c r="N14" s="64"/>
    </row>
    <row r="15" spans="1:14" s="7" customFormat="1" ht="13.5" customHeight="1">
      <c r="A15" s="5"/>
      <c r="B15" s="5"/>
      <c r="C15" s="439"/>
      <c r="D15" s="439"/>
      <c r="E15" s="439"/>
      <c r="F15" s="467"/>
      <c r="G15" s="468"/>
      <c r="H15" s="476"/>
      <c r="I15" s="477"/>
      <c r="J15" s="481"/>
      <c r="K15" s="686"/>
      <c r="L15" s="683"/>
      <c r="M15" s="468"/>
      <c r="N15" s="64"/>
    </row>
    <row r="16" spans="3:14" ht="13.5" customHeight="1">
      <c r="C16" s="482">
        <v>1</v>
      </c>
      <c r="D16" s="482">
        <v>2</v>
      </c>
      <c r="E16" s="482">
        <v>3</v>
      </c>
      <c r="F16" s="483">
        <v>4</v>
      </c>
      <c r="G16" s="484">
        <v>5</v>
      </c>
      <c r="H16" s="485">
        <v>6</v>
      </c>
      <c r="I16" s="452">
        <v>7</v>
      </c>
      <c r="J16" s="486">
        <v>8</v>
      </c>
      <c r="K16" s="104">
        <v>9</v>
      </c>
      <c r="L16" s="487">
        <v>10</v>
      </c>
      <c r="M16" s="488">
        <v>11</v>
      </c>
      <c r="N16" s="64"/>
    </row>
    <row r="17" spans="1:14" ht="13.5" customHeight="1">
      <c r="A17"/>
      <c r="B17"/>
      <c r="C17" s="146">
        <v>700</v>
      </c>
      <c r="D17" s="108"/>
      <c r="E17" s="108" t="s">
        <v>78</v>
      </c>
      <c r="F17" s="489">
        <f>F18</f>
        <v>158117</v>
      </c>
      <c r="G17" s="490">
        <f>H17</f>
        <v>158117</v>
      </c>
      <c r="H17" s="491">
        <f>I17+J17</f>
        <v>158117</v>
      </c>
      <c r="I17" s="109">
        <f>I18</f>
        <v>140117</v>
      </c>
      <c r="J17" s="109">
        <f>J18</f>
        <v>18000</v>
      </c>
      <c r="K17" s="109">
        <v>0</v>
      </c>
      <c r="L17" s="492">
        <v>0</v>
      </c>
      <c r="M17" s="499">
        <v>0</v>
      </c>
      <c r="N17" s="64"/>
    </row>
    <row r="18" spans="1:14" ht="13.5" customHeight="1">
      <c r="A18"/>
      <c r="B18"/>
      <c r="C18" s="128"/>
      <c r="D18" s="168">
        <v>70005</v>
      </c>
      <c r="E18" s="123" t="s">
        <v>79</v>
      </c>
      <c r="F18" s="494">
        <v>158117</v>
      </c>
      <c r="G18" s="495">
        <f>H18</f>
        <v>158117</v>
      </c>
      <c r="H18" s="496">
        <f>I18+J18</f>
        <v>158117</v>
      </c>
      <c r="I18" s="112">
        <v>140117</v>
      </c>
      <c r="J18" s="112">
        <v>18000</v>
      </c>
      <c r="K18" s="112">
        <v>0</v>
      </c>
      <c r="L18" s="497">
        <v>0</v>
      </c>
      <c r="M18" s="500">
        <v>0</v>
      </c>
      <c r="N18" s="64"/>
    </row>
    <row r="19" spans="3:14" s="15" customFormat="1" ht="13.5" customHeight="1">
      <c r="C19" s="108">
        <v>710</v>
      </c>
      <c r="D19" s="108"/>
      <c r="E19" s="108" t="s">
        <v>85</v>
      </c>
      <c r="F19" s="489">
        <f>F20+F21</f>
        <v>606200</v>
      </c>
      <c r="G19" s="490">
        <f>G20+G21</f>
        <v>606200</v>
      </c>
      <c r="H19" s="491">
        <f>SUM(H20:H21)</f>
        <v>606200</v>
      </c>
      <c r="I19" s="109">
        <f>I20+I21</f>
        <v>432900</v>
      </c>
      <c r="J19" s="109">
        <f>SUM(J20:J21)</f>
        <v>173300</v>
      </c>
      <c r="K19" s="109">
        <v>0</v>
      </c>
      <c r="L19" s="492">
        <v>0</v>
      </c>
      <c r="M19" s="501">
        <v>0</v>
      </c>
      <c r="N19" s="65"/>
    </row>
    <row r="20" spans="1:14" ht="13.5" customHeight="1">
      <c r="A20"/>
      <c r="B20"/>
      <c r="C20" s="128"/>
      <c r="D20" s="123">
        <v>71012</v>
      </c>
      <c r="E20" s="111" t="s">
        <v>277</v>
      </c>
      <c r="F20" s="494">
        <v>172000</v>
      </c>
      <c r="G20" s="495">
        <f>H20</f>
        <v>172000</v>
      </c>
      <c r="H20" s="496">
        <f>I20+J20</f>
        <v>172000</v>
      </c>
      <c r="I20" s="112">
        <v>40000</v>
      </c>
      <c r="J20" s="112">
        <v>132000</v>
      </c>
      <c r="K20" s="112">
        <v>0</v>
      </c>
      <c r="L20" s="497">
        <v>0</v>
      </c>
      <c r="M20" s="500">
        <v>0</v>
      </c>
      <c r="N20" s="64"/>
    </row>
    <row r="21" spans="1:14" ht="13.5" customHeight="1">
      <c r="A21"/>
      <c r="B21"/>
      <c r="C21" s="114"/>
      <c r="D21" s="123">
        <v>71015</v>
      </c>
      <c r="E21" s="123" t="s">
        <v>86</v>
      </c>
      <c r="F21" s="494">
        <v>434200</v>
      </c>
      <c r="G21" s="495">
        <f>H21+M21</f>
        <v>434200</v>
      </c>
      <c r="H21" s="496">
        <f>I21+J21</f>
        <v>434200</v>
      </c>
      <c r="I21" s="112">
        <v>392900</v>
      </c>
      <c r="J21" s="112">
        <v>41300</v>
      </c>
      <c r="K21" s="112">
        <v>0</v>
      </c>
      <c r="L21" s="497">
        <v>0</v>
      </c>
      <c r="M21" s="498">
        <v>0</v>
      </c>
      <c r="N21" s="64"/>
    </row>
    <row r="22" spans="1:14" ht="13.5" customHeight="1">
      <c r="A22"/>
      <c r="B22"/>
      <c r="C22" s="108">
        <v>750</v>
      </c>
      <c r="D22" s="108"/>
      <c r="E22" s="108" t="s">
        <v>87</v>
      </c>
      <c r="F22" s="489">
        <f>F23+F24</f>
        <v>38714</v>
      </c>
      <c r="G22" s="490">
        <f>G23+G24</f>
        <v>38714</v>
      </c>
      <c r="H22" s="491">
        <f>I22+J22+K22</f>
        <v>38714</v>
      </c>
      <c r="I22" s="109">
        <f>I23+I24</f>
        <v>38714</v>
      </c>
      <c r="J22" s="109">
        <f>J24</f>
        <v>0</v>
      </c>
      <c r="K22" s="109">
        <f>K24</f>
        <v>0</v>
      </c>
      <c r="L22" s="492">
        <v>0</v>
      </c>
      <c r="M22" s="499">
        <v>0</v>
      </c>
      <c r="N22" s="64"/>
    </row>
    <row r="23" spans="1:14" ht="13.5" customHeight="1">
      <c r="A23" s="6"/>
      <c r="B23" s="6"/>
      <c r="C23" s="114"/>
      <c r="D23" s="168">
        <v>75011</v>
      </c>
      <c r="E23" s="111" t="s">
        <v>88</v>
      </c>
      <c r="F23" s="494">
        <v>38714</v>
      </c>
      <c r="G23" s="495">
        <f>H23</f>
        <v>38714</v>
      </c>
      <c r="H23" s="496">
        <f>I23</f>
        <v>38714</v>
      </c>
      <c r="I23" s="112">
        <v>38714</v>
      </c>
      <c r="J23" s="112">
        <v>0</v>
      </c>
      <c r="K23" s="112">
        <v>0</v>
      </c>
      <c r="L23" s="497">
        <v>0</v>
      </c>
      <c r="M23" s="500">
        <v>0</v>
      </c>
      <c r="N23" s="64"/>
    </row>
    <row r="24" spans="1:14" ht="13.5" customHeight="1">
      <c r="A24" s="6"/>
      <c r="B24" s="6"/>
      <c r="C24" s="128"/>
      <c r="D24" s="123">
        <v>75045</v>
      </c>
      <c r="E24" s="123" t="s">
        <v>90</v>
      </c>
      <c r="F24" s="494">
        <v>0</v>
      </c>
      <c r="G24" s="495">
        <f>H24</f>
        <v>0</v>
      </c>
      <c r="H24" s="496">
        <f>I24+J24+K24</f>
        <v>0</v>
      </c>
      <c r="I24" s="112">
        <v>0</v>
      </c>
      <c r="J24" s="112">
        <v>0</v>
      </c>
      <c r="K24" s="112">
        <v>0</v>
      </c>
      <c r="L24" s="497">
        <v>0</v>
      </c>
      <c r="M24" s="500">
        <v>0</v>
      </c>
      <c r="N24" s="64"/>
    </row>
    <row r="25" spans="3:14" s="7" customFormat="1" ht="13.5" customHeight="1">
      <c r="C25" s="502">
        <v>754</v>
      </c>
      <c r="D25" s="503"/>
      <c r="E25" s="504" t="s">
        <v>467</v>
      </c>
      <c r="F25" s="505">
        <f>F26</f>
        <v>4379000</v>
      </c>
      <c r="G25" s="506">
        <f>H25</f>
        <v>4379000</v>
      </c>
      <c r="H25" s="507">
        <f>I26+J26+K26</f>
        <v>4379000</v>
      </c>
      <c r="I25" s="507">
        <f>I26</f>
        <v>3948375</v>
      </c>
      <c r="J25" s="507">
        <f>J26</f>
        <v>218523</v>
      </c>
      <c r="K25" s="507">
        <f>K26</f>
        <v>212102</v>
      </c>
      <c r="L25" s="509">
        <v>0</v>
      </c>
      <c r="M25" s="510">
        <v>0</v>
      </c>
      <c r="N25" s="64"/>
    </row>
    <row r="26" spans="3:14" s="10" customFormat="1" ht="13.5" customHeight="1">
      <c r="C26" s="149"/>
      <c r="D26" s="168">
        <v>75411</v>
      </c>
      <c r="E26" s="511" t="s">
        <v>94</v>
      </c>
      <c r="F26" s="512">
        <v>4379000</v>
      </c>
      <c r="G26" s="495">
        <f>H26</f>
        <v>4379000</v>
      </c>
      <c r="H26" s="496">
        <f>I26+J26+K26</f>
        <v>4379000</v>
      </c>
      <c r="I26" s="112">
        <v>3948375</v>
      </c>
      <c r="J26" s="112">
        <v>218523</v>
      </c>
      <c r="K26" s="112">
        <v>212102</v>
      </c>
      <c r="L26" s="497"/>
      <c r="M26" s="498"/>
      <c r="N26" s="65"/>
    </row>
    <row r="27" spans="3:14" s="10" customFormat="1" ht="13.5" customHeight="1">
      <c r="C27" s="108">
        <v>755</v>
      </c>
      <c r="D27" s="108"/>
      <c r="E27" s="108" t="s">
        <v>301</v>
      </c>
      <c r="F27" s="109">
        <f>F28</f>
        <v>132000</v>
      </c>
      <c r="G27" s="513">
        <f>H27</f>
        <v>132000</v>
      </c>
      <c r="H27" s="491">
        <f>H28</f>
        <v>132000</v>
      </c>
      <c r="I27" s="109">
        <v>0</v>
      </c>
      <c r="J27" s="109">
        <f>J28</f>
        <v>71940</v>
      </c>
      <c r="K27" s="109">
        <f>K28</f>
        <v>0</v>
      </c>
      <c r="L27" s="492">
        <f>L28</f>
        <v>60060</v>
      </c>
      <c r="M27" s="501">
        <v>0</v>
      </c>
      <c r="N27" s="65"/>
    </row>
    <row r="28" spans="3:14" s="10" customFormat="1" ht="13.5" customHeight="1">
      <c r="C28" s="114"/>
      <c r="D28" s="168">
        <v>75515</v>
      </c>
      <c r="E28" s="511" t="s">
        <v>302</v>
      </c>
      <c r="F28" s="514">
        <v>132000</v>
      </c>
      <c r="G28" s="495">
        <f>H28</f>
        <v>132000</v>
      </c>
      <c r="H28" s="496">
        <f>J28+L28</f>
        <v>132000</v>
      </c>
      <c r="I28" s="112">
        <v>0</v>
      </c>
      <c r="J28" s="112">
        <v>71940</v>
      </c>
      <c r="K28" s="112">
        <v>0</v>
      </c>
      <c r="L28" s="497">
        <v>60060</v>
      </c>
      <c r="M28" s="498">
        <v>0</v>
      </c>
      <c r="N28" s="65"/>
    </row>
    <row r="29" spans="3:14" s="10" customFormat="1" ht="13.5" customHeight="1">
      <c r="C29" s="108">
        <v>851</v>
      </c>
      <c r="D29" s="108"/>
      <c r="E29" s="108" t="s">
        <v>109</v>
      </c>
      <c r="F29" s="489">
        <f>F32</f>
        <v>1545300</v>
      </c>
      <c r="G29" s="490">
        <f>G32</f>
        <v>1545300</v>
      </c>
      <c r="H29" s="491">
        <f>H32</f>
        <v>1545300</v>
      </c>
      <c r="I29" s="109">
        <v>0</v>
      </c>
      <c r="J29" s="109">
        <f>J32</f>
        <v>1545300</v>
      </c>
      <c r="K29" s="109">
        <v>0</v>
      </c>
      <c r="L29" s="492">
        <v>0</v>
      </c>
      <c r="M29" s="493">
        <v>0</v>
      </c>
      <c r="N29" s="65"/>
    </row>
    <row r="30" spans="1:14" ht="13.5" customHeight="1">
      <c r="A30"/>
      <c r="B30"/>
      <c r="C30" s="149"/>
      <c r="D30" s="123">
        <v>85156</v>
      </c>
      <c r="E30" s="111" t="s">
        <v>201</v>
      </c>
      <c r="F30" s="494"/>
      <c r="G30" s="495"/>
      <c r="H30" s="496"/>
      <c r="I30" s="112"/>
      <c r="J30" s="112"/>
      <c r="K30" s="112"/>
      <c r="L30" s="497"/>
      <c r="M30" s="498"/>
      <c r="N30" s="64"/>
    </row>
    <row r="31" spans="1:14" ht="13.5" customHeight="1">
      <c r="A31"/>
      <c r="B31"/>
      <c r="C31" s="114"/>
      <c r="D31" s="168"/>
      <c r="E31" s="111" t="s">
        <v>202</v>
      </c>
      <c r="F31" s="494"/>
      <c r="G31" s="495"/>
      <c r="H31" s="496"/>
      <c r="I31" s="112"/>
      <c r="J31" s="112"/>
      <c r="K31" s="112"/>
      <c r="L31" s="497"/>
      <c r="M31" s="498"/>
      <c r="N31" s="64"/>
    </row>
    <row r="32" spans="3:14" ht="13.5" customHeight="1" thickBot="1">
      <c r="C32" s="144"/>
      <c r="D32" s="169"/>
      <c r="E32" s="111" t="s">
        <v>203</v>
      </c>
      <c r="F32" s="494">
        <v>1545300</v>
      </c>
      <c r="G32" s="515">
        <f>H32</f>
        <v>1545300</v>
      </c>
      <c r="H32" s="516">
        <f>J32</f>
        <v>1545300</v>
      </c>
      <c r="I32" s="517">
        <v>0</v>
      </c>
      <c r="J32" s="517">
        <v>1545300</v>
      </c>
      <c r="K32" s="517">
        <v>0</v>
      </c>
      <c r="L32" s="518">
        <v>0</v>
      </c>
      <c r="M32" s="519">
        <v>0</v>
      </c>
      <c r="N32" s="64"/>
    </row>
    <row r="33" spans="3:14" ht="13.5" customHeight="1">
      <c r="C33" s="525">
        <v>853</v>
      </c>
      <c r="D33" s="503"/>
      <c r="E33" s="526" t="s">
        <v>468</v>
      </c>
      <c r="F33" s="527">
        <f aca="true" t="shared" si="0" ref="F33:K33">F34</f>
        <v>231000</v>
      </c>
      <c r="G33" s="528">
        <f t="shared" si="0"/>
        <v>231000</v>
      </c>
      <c r="H33" s="528">
        <f t="shared" si="0"/>
        <v>231000</v>
      </c>
      <c r="I33" s="528">
        <f t="shared" si="0"/>
        <v>199479</v>
      </c>
      <c r="J33" s="528">
        <f t="shared" si="0"/>
        <v>31271</v>
      </c>
      <c r="K33" s="528">
        <f t="shared" si="0"/>
        <v>250</v>
      </c>
      <c r="L33" s="529">
        <v>0</v>
      </c>
      <c r="M33" s="530">
        <v>0</v>
      </c>
      <c r="N33" s="64"/>
    </row>
    <row r="34" spans="3:14" ht="13.5" customHeight="1">
      <c r="C34" s="114"/>
      <c r="D34" s="168">
        <v>85321</v>
      </c>
      <c r="E34" s="168" t="s">
        <v>116</v>
      </c>
      <c r="F34" s="531">
        <v>231000</v>
      </c>
      <c r="G34" s="532">
        <f>H34</f>
        <v>231000</v>
      </c>
      <c r="H34" s="533">
        <f>I34+J34+K34</f>
        <v>231000</v>
      </c>
      <c r="I34" s="173">
        <v>199479</v>
      </c>
      <c r="J34" s="173">
        <v>31271</v>
      </c>
      <c r="K34" s="173">
        <v>250</v>
      </c>
      <c r="L34" s="534">
        <v>0</v>
      </c>
      <c r="M34" s="535">
        <v>0</v>
      </c>
      <c r="N34" s="64"/>
    </row>
    <row r="35" spans="3:14" ht="13.5" customHeight="1">
      <c r="C35" s="108">
        <v>855</v>
      </c>
      <c r="D35" s="108"/>
      <c r="E35" s="108" t="s">
        <v>298</v>
      </c>
      <c r="F35" s="489">
        <f>F36+F37</f>
        <v>365000</v>
      </c>
      <c r="G35" s="490">
        <f>H35</f>
        <v>365000</v>
      </c>
      <c r="H35" s="536">
        <f>H36+H37</f>
        <v>365000</v>
      </c>
      <c r="I35" s="109">
        <f>I36+I37</f>
        <v>3576</v>
      </c>
      <c r="J35" s="109">
        <f>J37+J36</f>
        <v>74</v>
      </c>
      <c r="K35" s="109">
        <f>K37+K36</f>
        <v>361350</v>
      </c>
      <c r="L35" s="537">
        <v>0</v>
      </c>
      <c r="M35" s="501">
        <v>0</v>
      </c>
      <c r="N35" s="64"/>
    </row>
    <row r="36" spans="3:14" ht="13.5" customHeight="1">
      <c r="C36" s="183"/>
      <c r="D36" s="111">
        <v>85508</v>
      </c>
      <c r="E36" s="111" t="s">
        <v>299</v>
      </c>
      <c r="F36" s="494">
        <v>285000</v>
      </c>
      <c r="G36" s="495">
        <f>H36</f>
        <v>285000</v>
      </c>
      <c r="H36" s="523">
        <f>I36+J36+K36</f>
        <v>285000</v>
      </c>
      <c r="I36" s="112">
        <v>2799</v>
      </c>
      <c r="J36" s="112">
        <v>51</v>
      </c>
      <c r="K36" s="112">
        <v>282150</v>
      </c>
      <c r="L36" s="524"/>
      <c r="M36" s="498"/>
      <c r="N36" s="64"/>
    </row>
    <row r="37" spans="3:14" ht="13.5" customHeight="1">
      <c r="C37" s="125"/>
      <c r="D37" s="169">
        <v>85510</v>
      </c>
      <c r="E37" s="168" t="s">
        <v>346</v>
      </c>
      <c r="F37" s="531">
        <v>80000</v>
      </c>
      <c r="G37" s="538">
        <f>H37</f>
        <v>80000</v>
      </c>
      <c r="H37" s="539">
        <f>I37+J37+K37</f>
        <v>80000</v>
      </c>
      <c r="I37" s="540">
        <v>777</v>
      </c>
      <c r="J37" s="540">
        <v>23</v>
      </c>
      <c r="K37" s="540">
        <v>79200</v>
      </c>
      <c r="L37" s="541">
        <v>0</v>
      </c>
      <c r="M37" s="542">
        <v>0</v>
      </c>
      <c r="N37" s="64"/>
    </row>
    <row r="38" spans="3:14" ht="13.5" customHeight="1" thickBot="1">
      <c r="C38" s="543"/>
      <c r="D38" s="193"/>
      <c r="E38" s="108" t="s">
        <v>9</v>
      </c>
      <c r="F38" s="489">
        <f>F17+F19+F22+F25+F27+F29+F33+F35</f>
        <v>7455331</v>
      </c>
      <c r="G38" s="544">
        <f>G17+G19+G22+G25+G29+G33+G35+G27</f>
        <v>7455331</v>
      </c>
      <c r="H38" s="545">
        <f>I38+J38+K38+L38</f>
        <v>7455331</v>
      </c>
      <c r="I38" s="546">
        <f>I17+I19+I22+I25+I29+I33+I35</f>
        <v>4763161</v>
      </c>
      <c r="J38" s="546">
        <f>J17+J19+J22+J25+J27+J29+J33+J35</f>
        <v>2058408</v>
      </c>
      <c r="K38" s="546">
        <f>K17+K19+K22+K25+K29+K33+K35</f>
        <v>573702</v>
      </c>
      <c r="L38" s="547">
        <f>L27</f>
        <v>60060</v>
      </c>
      <c r="M38" s="548">
        <v>0</v>
      </c>
      <c r="N38" s="64"/>
    </row>
    <row r="39" spans="3:14" ht="17.25" customHeight="1">
      <c r="C39" s="20"/>
      <c r="D39" s="20"/>
      <c r="E39" s="20"/>
      <c r="F39" s="27"/>
      <c r="G39" s="763" t="s">
        <v>499</v>
      </c>
      <c r="H39" s="27"/>
      <c r="I39" s="27"/>
      <c r="J39" s="27"/>
      <c r="K39" s="27"/>
      <c r="L39" s="549"/>
      <c r="M39" s="549"/>
      <c r="N39" s="64"/>
    </row>
    <row r="40" spans="12:14" ht="13.5" customHeight="1">
      <c r="L40" s="550"/>
      <c r="M40" s="550"/>
      <c r="N40" s="64"/>
    </row>
    <row r="41" spans="12:14" ht="13.5" customHeight="1">
      <c r="L41" s="550"/>
      <c r="M41" s="550"/>
      <c r="N41" s="64"/>
    </row>
    <row r="42" spans="12:14" ht="13.5" customHeight="1">
      <c r="L42" s="550"/>
      <c r="M42" s="550"/>
      <c r="N42" s="64"/>
    </row>
    <row r="43" spans="12:14" ht="13.5" customHeight="1">
      <c r="L43" s="550"/>
      <c r="M43" s="550"/>
      <c r="N43" s="64"/>
    </row>
    <row r="44" spans="12:14" ht="13.5" customHeight="1">
      <c r="L44" s="550"/>
      <c r="M44" s="550"/>
      <c r="N44" s="64"/>
    </row>
    <row r="45" spans="12:14" ht="13.5" customHeight="1">
      <c r="L45" s="550"/>
      <c r="M45" s="550"/>
      <c r="N45" s="64"/>
    </row>
    <row r="46" spans="12:14" ht="13.5" customHeight="1">
      <c r="L46" s="550"/>
      <c r="M46" s="550"/>
      <c r="N46" s="64"/>
    </row>
    <row r="47" spans="12:14" ht="13.5" customHeight="1">
      <c r="L47" s="550"/>
      <c r="M47" s="550"/>
      <c r="N47" s="64"/>
    </row>
    <row r="48" spans="12:14" ht="13.5" customHeight="1">
      <c r="L48" s="550"/>
      <c r="M48" s="550"/>
      <c r="N48" s="64"/>
    </row>
    <row r="49" spans="12:14" ht="13.5" customHeight="1">
      <c r="L49" s="550"/>
      <c r="M49" s="550"/>
      <c r="N49" s="64"/>
    </row>
    <row r="50" spans="12:14" ht="13.5" customHeight="1">
      <c r="L50" s="550"/>
      <c r="M50" s="550"/>
      <c r="N50" s="64"/>
    </row>
    <row r="51" spans="12:14" ht="13.5" customHeight="1">
      <c r="L51" s="550"/>
      <c r="M51" s="550"/>
      <c r="N51" s="64"/>
    </row>
    <row r="52" spans="12:14" ht="13.5" customHeight="1">
      <c r="L52" s="550"/>
      <c r="M52" s="550"/>
      <c r="N52" s="64"/>
    </row>
    <row r="53" ht="13.5" customHeight="1">
      <c r="N53" s="64"/>
    </row>
    <row r="54" ht="13.5" customHeight="1">
      <c r="N54" s="64"/>
    </row>
    <row r="55" ht="13.5" customHeight="1">
      <c r="N55" s="64"/>
    </row>
    <row r="56" spans="8:14" ht="13.5" customHeight="1">
      <c r="H56" s="70"/>
      <c r="N56" s="64"/>
    </row>
    <row r="57" spans="7:14" ht="13.5" customHeight="1">
      <c r="G57" s="93"/>
      <c r="H57" s="93"/>
      <c r="N57" s="64"/>
    </row>
    <row r="58" ht="13.5" customHeight="1">
      <c r="N58" s="64"/>
    </row>
    <row r="59" ht="13.5" customHeight="1">
      <c r="N59" s="64"/>
    </row>
    <row r="60" ht="13.5" customHeight="1">
      <c r="N60" s="64"/>
    </row>
    <row r="61" ht="13.5" customHeight="1">
      <c r="N61" s="64"/>
    </row>
    <row r="62" ht="13.5" customHeight="1">
      <c r="N62" s="64"/>
    </row>
    <row r="63" ht="13.5" customHeight="1">
      <c r="N63" s="64"/>
    </row>
    <row r="64" ht="13.5" customHeight="1">
      <c r="N64" s="64"/>
    </row>
    <row r="65" ht="13.5" customHeight="1">
      <c r="N65" s="64"/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</sheetData>
  <sheetProtection/>
  <mergeCells count="2">
    <mergeCell ref="E4:J4"/>
    <mergeCell ref="E5:J5"/>
  </mergeCells>
  <printOptions/>
  <pageMargins left="0.7086614173228347" right="0.7086614173228347" top="0.984251968503937" bottom="0.7086614173228347" header="0.1968503937007874" footer="0.2362204724409449"/>
  <pageSetup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8"/>
  <sheetViews>
    <sheetView zoomScalePageLayoutView="0" workbookViewId="0" topLeftCell="A73">
      <selection activeCell="L72" sqref="L72"/>
    </sheetView>
  </sheetViews>
  <sheetFormatPr defaultColWidth="9.00390625" defaultRowHeight="12.75"/>
  <cols>
    <col min="1" max="1" width="6.125" style="5" customWidth="1"/>
    <col min="2" max="2" width="8.00390625" style="5" customWidth="1"/>
    <col min="3" max="3" width="32.875" style="5" customWidth="1"/>
    <col min="4" max="5" width="11.375" style="5" customWidth="1"/>
    <col min="6" max="6" width="8.625" style="5" customWidth="1"/>
    <col min="7" max="7" width="11.625" style="5" customWidth="1"/>
    <col min="8" max="8" width="10.25390625" style="5" customWidth="1"/>
    <col min="9" max="9" width="8.375" style="5" customWidth="1"/>
    <col min="10" max="10" width="10.25390625" style="5" customWidth="1"/>
    <col min="11" max="11" width="16.00390625" style="5" customWidth="1"/>
    <col min="12" max="12" width="9.875" style="5" customWidth="1"/>
  </cols>
  <sheetData>
    <row r="1" spans="1:13" ht="15">
      <c r="A1" s="1"/>
      <c r="B1" s="1"/>
      <c r="C1" s="3"/>
      <c r="D1" s="3"/>
      <c r="E1" s="3"/>
      <c r="F1" s="3"/>
      <c r="G1" s="3"/>
      <c r="I1" s="21"/>
      <c r="J1" s="21"/>
      <c r="K1" s="21"/>
      <c r="L1" s="93" t="s">
        <v>205</v>
      </c>
      <c r="M1" s="21"/>
    </row>
    <row r="2" spans="1:12" ht="15">
      <c r="A2" s="1"/>
      <c r="B2" s="1"/>
      <c r="C2" s="1"/>
      <c r="D2" s="1"/>
      <c r="E2" s="1"/>
      <c r="F2" s="1"/>
      <c r="G2" s="1"/>
      <c r="I2" s="21"/>
      <c r="J2" s="21"/>
      <c r="K2" s="21"/>
      <c r="L2" s="93" t="s">
        <v>274</v>
      </c>
    </row>
    <row r="3" spans="1:12" ht="15">
      <c r="A3" s="1"/>
      <c r="B3" s="1"/>
      <c r="C3" s="1"/>
      <c r="D3" s="1"/>
      <c r="E3" s="1"/>
      <c r="F3" s="1"/>
      <c r="G3" s="1"/>
      <c r="I3" s="552"/>
      <c r="J3" s="552"/>
      <c r="K3" s="553"/>
      <c r="L3" s="93" t="s">
        <v>507</v>
      </c>
    </row>
    <row r="4" spans="1:12" ht="15.75">
      <c r="A4" s="1"/>
      <c r="B4" s="1"/>
      <c r="C4" s="1"/>
      <c r="D4" s="1"/>
      <c r="E4" s="1"/>
      <c r="F4" s="1"/>
      <c r="G4" s="1"/>
      <c r="H4" s="1"/>
      <c r="I4" s="1"/>
      <c r="K4" s="1"/>
      <c r="L4" s="554"/>
    </row>
    <row r="5" spans="1:12" ht="16.5">
      <c r="A5" s="1"/>
      <c r="B5" s="1"/>
      <c r="C5" s="1"/>
      <c r="D5" s="2"/>
      <c r="E5" s="555" t="s">
        <v>206</v>
      </c>
      <c r="F5" s="2"/>
      <c r="G5" s="2"/>
      <c r="H5" s="2"/>
      <c r="I5" s="2"/>
      <c r="J5" s="1"/>
      <c r="K5" s="2"/>
      <c r="L5" s="554"/>
    </row>
    <row r="6" spans="1:12" ht="16.5">
      <c r="A6" s="1"/>
      <c r="B6" s="1"/>
      <c r="C6" s="1"/>
      <c r="D6" s="2"/>
      <c r="E6" s="555" t="s">
        <v>433</v>
      </c>
      <c r="F6" s="2"/>
      <c r="G6" s="2"/>
      <c r="H6" s="2"/>
      <c r="I6" s="2"/>
      <c r="J6" s="1"/>
      <c r="K6" s="2"/>
      <c r="L6" s="554"/>
    </row>
    <row r="7" spans="1:12" ht="15.75" thickBot="1">
      <c r="A7" s="1"/>
      <c r="B7" s="1"/>
      <c r="C7" s="1"/>
      <c r="D7" s="1"/>
      <c r="F7" s="2"/>
      <c r="G7" s="2"/>
      <c r="H7" s="2"/>
      <c r="I7" s="2"/>
      <c r="J7" s="1"/>
      <c r="L7" s="2" t="s">
        <v>265</v>
      </c>
    </row>
    <row r="8" spans="1:12" ht="15.75" thickBot="1">
      <c r="A8" s="780" t="s">
        <v>1</v>
      </c>
      <c r="B8" s="780" t="s">
        <v>188</v>
      </c>
      <c r="C8" s="780" t="s">
        <v>123</v>
      </c>
      <c r="D8" s="783" t="s">
        <v>218</v>
      </c>
      <c r="E8" s="786" t="s">
        <v>217</v>
      </c>
      <c r="F8" s="556" t="s">
        <v>348</v>
      </c>
      <c r="G8" s="463" t="s">
        <v>186</v>
      </c>
      <c r="H8" s="463"/>
      <c r="I8" s="463"/>
      <c r="J8" s="464"/>
      <c r="K8" s="465"/>
      <c r="L8" s="473"/>
    </row>
    <row r="9" spans="1:12" ht="15" customHeight="1">
      <c r="A9" s="775"/>
      <c r="B9" s="781"/>
      <c r="C9" s="775"/>
      <c r="D9" s="784"/>
      <c r="E9" s="787"/>
      <c r="F9" s="789" t="s">
        <v>216</v>
      </c>
      <c r="G9" s="470" t="s">
        <v>210</v>
      </c>
      <c r="H9" s="471"/>
      <c r="I9" s="471"/>
      <c r="J9" s="472"/>
      <c r="K9" s="465"/>
      <c r="L9" s="768" t="s">
        <v>213</v>
      </c>
    </row>
    <row r="10" spans="1:12" ht="15" customHeight="1">
      <c r="A10" s="775"/>
      <c r="B10" s="781"/>
      <c r="C10" s="775"/>
      <c r="D10" s="784"/>
      <c r="E10" s="787"/>
      <c r="F10" s="790"/>
      <c r="G10" s="557" t="s">
        <v>187</v>
      </c>
      <c r="H10" s="558"/>
      <c r="I10" s="771" t="s">
        <v>211</v>
      </c>
      <c r="J10" s="774" t="s">
        <v>212</v>
      </c>
      <c r="K10" s="792" t="s">
        <v>391</v>
      </c>
      <c r="L10" s="769"/>
    </row>
    <row r="11" spans="1:12" ht="12.75">
      <c r="A11" s="775"/>
      <c r="B11" s="781"/>
      <c r="C11" s="775"/>
      <c r="D11" s="784"/>
      <c r="E11" s="787"/>
      <c r="F11" s="790"/>
      <c r="G11" s="774" t="s">
        <v>215</v>
      </c>
      <c r="H11" s="774" t="s">
        <v>214</v>
      </c>
      <c r="I11" s="772"/>
      <c r="J11" s="775"/>
      <c r="K11" s="793"/>
      <c r="L11" s="769"/>
    </row>
    <row r="12" spans="1:12" ht="15" customHeight="1">
      <c r="A12" s="775"/>
      <c r="B12" s="781"/>
      <c r="C12" s="775"/>
      <c r="D12" s="784"/>
      <c r="E12" s="787"/>
      <c r="F12" s="790"/>
      <c r="G12" s="775"/>
      <c r="H12" s="775"/>
      <c r="I12" s="772"/>
      <c r="J12" s="775"/>
      <c r="K12" s="793"/>
      <c r="L12" s="769"/>
    </row>
    <row r="13" spans="1:12" ht="12.75">
      <c r="A13" s="775"/>
      <c r="B13" s="781"/>
      <c r="C13" s="775"/>
      <c r="D13" s="784"/>
      <c r="E13" s="787"/>
      <c r="F13" s="790"/>
      <c r="G13" s="775"/>
      <c r="H13" s="775"/>
      <c r="I13" s="772"/>
      <c r="J13" s="775"/>
      <c r="K13" s="793"/>
      <c r="L13" s="769"/>
    </row>
    <row r="14" spans="1:12" s="5" customFormat="1" ht="15" customHeight="1">
      <c r="A14" s="775"/>
      <c r="B14" s="781"/>
      <c r="C14" s="775"/>
      <c r="D14" s="784"/>
      <c r="E14" s="787"/>
      <c r="F14" s="790"/>
      <c r="G14" s="775"/>
      <c r="H14" s="775"/>
      <c r="I14" s="772"/>
      <c r="J14" s="775"/>
      <c r="K14" s="793"/>
      <c r="L14" s="769"/>
    </row>
    <row r="15" spans="1:12" s="5" customFormat="1" ht="12.75">
      <c r="A15" s="775"/>
      <c r="B15" s="781"/>
      <c r="C15" s="775"/>
      <c r="D15" s="784"/>
      <c r="E15" s="787"/>
      <c r="F15" s="790"/>
      <c r="G15" s="775"/>
      <c r="H15" s="775"/>
      <c r="I15" s="772"/>
      <c r="J15" s="775"/>
      <c r="K15" s="793"/>
      <c r="L15" s="769"/>
    </row>
    <row r="16" spans="1:12" s="5" customFormat="1" ht="15" customHeight="1">
      <c r="A16" s="775"/>
      <c r="B16" s="781"/>
      <c r="C16" s="775"/>
      <c r="D16" s="784"/>
      <c r="E16" s="787"/>
      <c r="F16" s="790"/>
      <c r="G16" s="775"/>
      <c r="H16" s="775"/>
      <c r="I16" s="772"/>
      <c r="J16" s="775"/>
      <c r="K16" s="793"/>
      <c r="L16" s="769"/>
    </row>
    <row r="17" spans="1:12" ht="33.75" customHeight="1">
      <c r="A17" s="776"/>
      <c r="B17" s="782"/>
      <c r="C17" s="776"/>
      <c r="D17" s="785"/>
      <c r="E17" s="788"/>
      <c r="F17" s="791"/>
      <c r="G17" s="776"/>
      <c r="H17" s="776"/>
      <c r="I17" s="773"/>
      <c r="J17" s="776"/>
      <c r="K17" s="794"/>
      <c r="L17" s="769"/>
    </row>
    <row r="18" spans="1:12" s="16" customFormat="1" ht="15">
      <c r="A18" s="482">
        <v>1</v>
      </c>
      <c r="B18" s="482">
        <v>2</v>
      </c>
      <c r="C18" s="482">
        <v>3</v>
      </c>
      <c r="D18" s="483">
        <v>4</v>
      </c>
      <c r="E18" s="559">
        <v>5</v>
      </c>
      <c r="F18" s="485">
        <v>6</v>
      </c>
      <c r="G18" s="452">
        <v>7</v>
      </c>
      <c r="H18" s="452">
        <v>8</v>
      </c>
      <c r="I18" s="452">
        <v>9</v>
      </c>
      <c r="J18" s="560">
        <v>10</v>
      </c>
      <c r="K18" s="520">
        <v>11</v>
      </c>
      <c r="L18" s="488">
        <v>12</v>
      </c>
    </row>
    <row r="19" spans="1:12" ht="15.75">
      <c r="A19" s="108">
        <v>750</v>
      </c>
      <c r="B19" s="108"/>
      <c r="C19" s="421" t="s">
        <v>87</v>
      </c>
      <c r="D19" s="561">
        <f>D20</f>
        <v>9000</v>
      </c>
      <c r="E19" s="562">
        <f>E20</f>
        <v>9000</v>
      </c>
      <c r="F19" s="563">
        <f>H19+J19</f>
        <v>9000</v>
      </c>
      <c r="G19" s="564">
        <v>0</v>
      </c>
      <c r="H19" s="564">
        <f>H20</f>
        <v>500</v>
      </c>
      <c r="I19" s="564">
        <v>0</v>
      </c>
      <c r="J19" s="565">
        <f>J20</f>
        <v>8500</v>
      </c>
      <c r="K19" s="561">
        <v>0</v>
      </c>
      <c r="L19" s="566">
        <v>0</v>
      </c>
    </row>
    <row r="20" spans="1:12" ht="15.75">
      <c r="A20" s="567"/>
      <c r="B20" s="568">
        <v>75045</v>
      </c>
      <c r="C20" s="569" t="s">
        <v>90</v>
      </c>
      <c r="D20" s="570">
        <v>9000</v>
      </c>
      <c r="E20" s="571">
        <f>F20</f>
        <v>9000</v>
      </c>
      <c r="F20" s="572">
        <f>H20+J20</f>
        <v>9000</v>
      </c>
      <c r="G20" s="573">
        <v>0</v>
      </c>
      <c r="H20" s="573">
        <v>500</v>
      </c>
      <c r="I20" s="573">
        <v>0</v>
      </c>
      <c r="J20" s="574">
        <v>8500</v>
      </c>
      <c r="K20" s="570">
        <v>0</v>
      </c>
      <c r="L20" s="575">
        <v>0</v>
      </c>
    </row>
    <row r="21" spans="1:12" ht="16.5" thickBot="1">
      <c r="A21" s="108"/>
      <c r="B21" s="108"/>
      <c r="C21" s="108" t="s">
        <v>9</v>
      </c>
      <c r="D21" s="537">
        <f>D19</f>
        <v>9000</v>
      </c>
      <c r="E21" s="579">
        <f>E19</f>
        <v>9000</v>
      </c>
      <c r="F21" s="580">
        <f>F19</f>
        <v>9000</v>
      </c>
      <c r="G21" s="581">
        <f>G20</f>
        <v>0</v>
      </c>
      <c r="H21" s="581">
        <f>H19</f>
        <v>500</v>
      </c>
      <c r="I21" s="581">
        <v>0</v>
      </c>
      <c r="J21" s="581">
        <f>J19</f>
        <v>8500</v>
      </c>
      <c r="K21" s="547">
        <v>0</v>
      </c>
      <c r="L21" s="582">
        <v>0</v>
      </c>
    </row>
    <row r="22" spans="1:12" ht="15.75">
      <c r="A22" s="1"/>
      <c r="B22" s="1"/>
      <c r="C22" s="1"/>
      <c r="D22" s="550"/>
      <c r="E22" s="550"/>
      <c r="F22" s="550"/>
      <c r="G22" s="550"/>
      <c r="H22" s="550"/>
      <c r="I22" s="550"/>
      <c r="J22" s="550"/>
      <c r="K22" s="550"/>
      <c r="L22" s="583"/>
    </row>
    <row r="23" spans="1:12" ht="15.75">
      <c r="A23" s="1"/>
      <c r="B23" s="1"/>
      <c r="C23" s="1"/>
      <c r="D23" s="550"/>
      <c r="E23" s="550"/>
      <c r="F23" s="550"/>
      <c r="G23" s="550"/>
      <c r="H23" s="550"/>
      <c r="I23" s="550"/>
      <c r="J23" s="550"/>
      <c r="K23" s="550"/>
      <c r="L23" s="583"/>
    </row>
    <row r="24" spans="1:12" s="10" customFormat="1" ht="15.75">
      <c r="A24" s="1"/>
      <c r="B24" s="1"/>
      <c r="C24" s="1"/>
      <c r="D24" s="550"/>
      <c r="E24" s="550"/>
      <c r="F24" s="550"/>
      <c r="G24" s="550"/>
      <c r="H24" s="550"/>
      <c r="I24" s="550"/>
      <c r="J24" s="550"/>
      <c r="K24" s="550"/>
      <c r="L24" s="583"/>
    </row>
    <row r="25" spans="1:12" ht="15.75">
      <c r="A25" s="1"/>
      <c r="B25" s="1"/>
      <c r="C25" s="1"/>
      <c r="D25" s="550"/>
      <c r="E25" s="550"/>
      <c r="F25" s="550"/>
      <c r="G25" s="550"/>
      <c r="H25" s="550"/>
      <c r="I25" s="550"/>
      <c r="J25" s="550"/>
      <c r="K25" s="550"/>
      <c r="L25" s="583"/>
    </row>
    <row r="26" spans="1:12" ht="15.75">
      <c r="A26" s="1"/>
      <c r="B26" s="1"/>
      <c r="C26" s="1"/>
      <c r="D26" s="550"/>
      <c r="E26" s="550"/>
      <c r="F26" s="584"/>
      <c r="G26" s="550"/>
      <c r="H26" s="550"/>
      <c r="I26" s="550"/>
      <c r="J26" s="550"/>
      <c r="K26" s="550"/>
      <c r="L26" s="583"/>
    </row>
    <row r="27" spans="4:12" ht="12.75">
      <c r="D27" s="584"/>
      <c r="E27" s="584"/>
      <c r="F27" s="584"/>
      <c r="G27" s="584"/>
      <c r="H27" s="584"/>
      <c r="I27" s="584"/>
      <c r="J27" s="584"/>
      <c r="K27" s="584"/>
      <c r="L27" s="584"/>
    </row>
    <row r="28" spans="4:12" ht="12.75">
      <c r="D28" s="584"/>
      <c r="E28" s="584"/>
      <c r="F28" s="584"/>
      <c r="G28" s="584"/>
      <c r="H28" s="584"/>
      <c r="I28" s="584"/>
      <c r="J28" s="584"/>
      <c r="K28" s="584"/>
      <c r="L28" s="584"/>
    </row>
    <row r="29" spans="4:12" ht="12.75">
      <c r="D29" s="584"/>
      <c r="E29" s="584"/>
      <c r="F29" s="584"/>
      <c r="G29" s="584"/>
      <c r="H29" s="584"/>
      <c r="I29" s="584"/>
      <c r="J29" s="584"/>
      <c r="K29" s="584"/>
      <c r="L29" s="584"/>
    </row>
    <row r="30" spans="4:12" ht="12.75">
      <c r="D30" s="584"/>
      <c r="E30" s="584"/>
      <c r="F30" s="584"/>
      <c r="G30" s="584"/>
      <c r="H30" s="584"/>
      <c r="I30" s="584"/>
      <c r="J30" s="584"/>
      <c r="K30" s="584"/>
      <c r="L30" s="584"/>
    </row>
    <row r="31" spans="4:12" ht="12.75">
      <c r="D31" s="584"/>
      <c r="E31" s="584"/>
      <c r="F31" s="584"/>
      <c r="G31" s="584"/>
      <c r="H31" s="584"/>
      <c r="I31" s="584"/>
      <c r="J31" s="584"/>
      <c r="K31" s="584"/>
      <c r="L31" s="584"/>
    </row>
    <row r="35" spans="1:12" s="69" customFormat="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ht="15">
      <c r="G36" s="130" t="s">
        <v>500</v>
      </c>
    </row>
    <row r="37" spans="10:13" ht="15">
      <c r="J37" s="21"/>
      <c r="L37" s="93" t="s">
        <v>207</v>
      </c>
      <c r="M37" s="21"/>
    </row>
    <row r="38" spans="1:13" ht="15">
      <c r="A38" s="1"/>
      <c r="B38" s="1"/>
      <c r="C38" s="1"/>
      <c r="D38" s="1"/>
      <c r="E38" s="1"/>
      <c r="F38" s="1"/>
      <c r="G38" s="1"/>
      <c r="H38" s="1"/>
      <c r="J38" s="21"/>
      <c r="L38" s="93" t="s">
        <v>274</v>
      </c>
      <c r="M38" s="21"/>
    </row>
    <row r="39" spans="1:13" ht="15">
      <c r="A39" s="1"/>
      <c r="B39" s="1"/>
      <c r="C39" s="1"/>
      <c r="D39" s="1"/>
      <c r="E39" s="1"/>
      <c r="F39" s="1"/>
      <c r="G39" s="1"/>
      <c r="H39" s="1"/>
      <c r="J39" s="552"/>
      <c r="L39" s="93" t="s">
        <v>507</v>
      </c>
      <c r="M39" s="63"/>
    </row>
    <row r="40" spans="1:12" ht="15">
      <c r="A40" s="1"/>
      <c r="B40" s="1"/>
      <c r="C40" s="1"/>
      <c r="D40" s="1"/>
      <c r="E40" s="1"/>
      <c r="G40" s="1"/>
      <c r="H40" s="1"/>
      <c r="I40" s="1"/>
      <c r="J40" s="93"/>
      <c r="K40" s="1"/>
      <c r="L40" s="93"/>
    </row>
    <row r="41" spans="1:12" ht="16.5">
      <c r="A41" s="1"/>
      <c r="B41" s="1"/>
      <c r="C41" s="1"/>
      <c r="D41" s="2"/>
      <c r="E41" s="2"/>
      <c r="F41" s="555" t="s">
        <v>208</v>
      </c>
      <c r="G41" s="2"/>
      <c r="H41" s="2"/>
      <c r="I41" s="2"/>
      <c r="J41" s="93"/>
      <c r="K41" s="2"/>
      <c r="L41" s="554"/>
    </row>
    <row r="42" spans="1:12" ht="16.5">
      <c r="A42" s="1"/>
      <c r="B42" s="1"/>
      <c r="C42" s="1"/>
      <c r="D42" s="1"/>
      <c r="F42" s="555" t="s">
        <v>434</v>
      </c>
      <c r="G42" s="1"/>
      <c r="H42" s="1"/>
      <c r="I42" s="1"/>
      <c r="J42" s="1"/>
      <c r="K42" s="1"/>
      <c r="L42" s="554"/>
    </row>
    <row r="43" spans="1:12" ht="15.75" thickBot="1">
      <c r="A43" s="1"/>
      <c r="B43" s="1"/>
      <c r="C43" s="1"/>
      <c r="D43" s="1"/>
      <c r="F43" s="2"/>
      <c r="G43" s="2"/>
      <c r="H43" s="2"/>
      <c r="I43" s="2"/>
      <c r="J43" s="1"/>
      <c r="K43" s="2"/>
      <c r="L43" s="2" t="s">
        <v>262</v>
      </c>
    </row>
    <row r="44" spans="1:12" ht="15.75" thickBot="1">
      <c r="A44" s="780" t="s">
        <v>1</v>
      </c>
      <c r="B44" s="780" t="s">
        <v>188</v>
      </c>
      <c r="C44" s="780" t="s">
        <v>123</v>
      </c>
      <c r="D44" s="783" t="s">
        <v>218</v>
      </c>
      <c r="E44" s="786" t="s">
        <v>395</v>
      </c>
      <c r="F44" s="585"/>
      <c r="G44" s="463" t="s">
        <v>186</v>
      </c>
      <c r="H44" s="463"/>
      <c r="I44" s="463"/>
      <c r="J44" s="464"/>
      <c r="K44" s="465"/>
      <c r="L44" s="473"/>
    </row>
    <row r="45" spans="1:12" ht="15">
      <c r="A45" s="775"/>
      <c r="B45" s="781"/>
      <c r="C45" s="775"/>
      <c r="D45" s="784"/>
      <c r="E45" s="787"/>
      <c r="F45" s="789" t="s">
        <v>216</v>
      </c>
      <c r="G45" s="470" t="s">
        <v>210</v>
      </c>
      <c r="H45" s="471"/>
      <c r="I45" s="471"/>
      <c r="J45" s="472"/>
      <c r="K45" s="465"/>
      <c r="L45" s="768" t="s">
        <v>213</v>
      </c>
    </row>
    <row r="46" spans="1:12" ht="12.75">
      <c r="A46" s="775"/>
      <c r="B46" s="781"/>
      <c r="C46" s="775"/>
      <c r="D46" s="784"/>
      <c r="E46" s="787"/>
      <c r="F46" s="790"/>
      <c r="G46" s="557" t="s">
        <v>187</v>
      </c>
      <c r="H46" s="558"/>
      <c r="I46" s="771" t="s">
        <v>211</v>
      </c>
      <c r="J46" s="774" t="s">
        <v>212</v>
      </c>
      <c r="K46" s="792" t="s">
        <v>392</v>
      </c>
      <c r="L46" s="769"/>
    </row>
    <row r="47" spans="1:12" ht="12.75">
      <c r="A47" s="775"/>
      <c r="B47" s="781"/>
      <c r="C47" s="775"/>
      <c r="D47" s="784"/>
      <c r="E47" s="787"/>
      <c r="F47" s="790"/>
      <c r="G47" s="774" t="s">
        <v>215</v>
      </c>
      <c r="H47" s="774" t="s">
        <v>214</v>
      </c>
      <c r="I47" s="772"/>
      <c r="J47" s="775"/>
      <c r="K47" s="793"/>
      <c r="L47" s="769"/>
    </row>
    <row r="48" spans="1:12" ht="12.75">
      <c r="A48" s="775"/>
      <c r="B48" s="781"/>
      <c r="C48" s="775"/>
      <c r="D48" s="784"/>
      <c r="E48" s="787"/>
      <c r="F48" s="790"/>
      <c r="G48" s="775"/>
      <c r="H48" s="775"/>
      <c r="I48" s="772"/>
      <c r="J48" s="775"/>
      <c r="K48" s="793"/>
      <c r="L48" s="769"/>
    </row>
    <row r="49" spans="1:12" ht="12.75">
      <c r="A49" s="775"/>
      <c r="B49" s="781"/>
      <c r="C49" s="775"/>
      <c r="D49" s="784"/>
      <c r="E49" s="787"/>
      <c r="F49" s="790"/>
      <c r="G49" s="775"/>
      <c r="H49" s="775"/>
      <c r="I49" s="772"/>
      <c r="J49" s="775"/>
      <c r="K49" s="793"/>
      <c r="L49" s="769"/>
    </row>
    <row r="50" spans="1:12" ht="12.75">
      <c r="A50" s="775"/>
      <c r="B50" s="781"/>
      <c r="C50" s="775"/>
      <c r="D50" s="784"/>
      <c r="E50" s="787"/>
      <c r="F50" s="790"/>
      <c r="G50" s="775"/>
      <c r="H50" s="775"/>
      <c r="I50" s="772"/>
      <c r="J50" s="775"/>
      <c r="K50" s="793"/>
      <c r="L50" s="769"/>
    </row>
    <row r="51" spans="1:12" ht="12.75">
      <c r="A51" s="775"/>
      <c r="B51" s="781"/>
      <c r="C51" s="775"/>
      <c r="D51" s="784"/>
      <c r="E51" s="787"/>
      <c r="F51" s="790"/>
      <c r="G51" s="775"/>
      <c r="H51" s="775"/>
      <c r="I51" s="772"/>
      <c r="J51" s="775"/>
      <c r="K51" s="793"/>
      <c r="L51" s="769"/>
    </row>
    <row r="52" spans="1:12" ht="12.75">
      <c r="A52" s="775"/>
      <c r="B52" s="781"/>
      <c r="C52" s="775"/>
      <c r="D52" s="784"/>
      <c r="E52" s="787"/>
      <c r="F52" s="790"/>
      <c r="G52" s="775"/>
      <c r="H52" s="775"/>
      <c r="I52" s="772"/>
      <c r="J52" s="775"/>
      <c r="K52" s="793"/>
      <c r="L52" s="769"/>
    </row>
    <row r="53" spans="1:12" ht="42.75" customHeight="1" thickBot="1">
      <c r="A53" s="776"/>
      <c r="B53" s="782"/>
      <c r="C53" s="776"/>
      <c r="D53" s="785"/>
      <c r="E53" s="788"/>
      <c r="F53" s="791"/>
      <c r="G53" s="776"/>
      <c r="H53" s="776"/>
      <c r="I53" s="773"/>
      <c r="J53" s="776"/>
      <c r="K53" s="794"/>
      <c r="L53" s="770"/>
    </row>
    <row r="54" spans="1:12" ht="15">
      <c r="A54" s="482">
        <v>1</v>
      </c>
      <c r="B54" s="482">
        <v>2</v>
      </c>
      <c r="C54" s="482">
        <v>3</v>
      </c>
      <c r="D54" s="483">
        <v>4</v>
      </c>
      <c r="E54" s="559">
        <v>5</v>
      </c>
      <c r="F54" s="485">
        <v>6</v>
      </c>
      <c r="G54" s="452">
        <v>7</v>
      </c>
      <c r="H54" s="452">
        <v>8</v>
      </c>
      <c r="I54" s="452">
        <v>9</v>
      </c>
      <c r="J54" s="560">
        <v>10</v>
      </c>
      <c r="K54" s="520">
        <v>11</v>
      </c>
      <c r="L54" s="586">
        <v>12</v>
      </c>
    </row>
    <row r="55" spans="1:12" s="69" customFormat="1" ht="14.25">
      <c r="A55" s="146">
        <v>710</v>
      </c>
      <c r="B55" s="146"/>
      <c r="C55" s="421" t="s">
        <v>347</v>
      </c>
      <c r="D55" s="489">
        <f>D56</f>
        <v>1179017</v>
      </c>
      <c r="E55" s="491">
        <f>E56</f>
        <v>108572</v>
      </c>
      <c r="F55" s="109">
        <f>F56</f>
        <v>10488</v>
      </c>
      <c r="G55" s="108">
        <v>0</v>
      </c>
      <c r="H55" s="576">
        <v>0</v>
      </c>
      <c r="I55" s="576">
        <f>I56</f>
        <v>0</v>
      </c>
      <c r="J55" s="576"/>
      <c r="K55" s="537">
        <f>K56</f>
        <v>10488</v>
      </c>
      <c r="L55" s="587">
        <f>L56</f>
        <v>98084</v>
      </c>
    </row>
    <row r="56" spans="1:12" s="710" customFormat="1" ht="22.5" customHeight="1">
      <c r="A56" s="701"/>
      <c r="B56" s="702">
        <v>71095</v>
      </c>
      <c r="C56" s="703" t="s">
        <v>443</v>
      </c>
      <c r="D56" s="704">
        <v>1179017</v>
      </c>
      <c r="E56" s="705">
        <f>F56+L56</f>
        <v>108572</v>
      </c>
      <c r="F56" s="706">
        <f>G56+H56+I56+J56+K56</f>
        <v>10488</v>
      </c>
      <c r="G56" s="703">
        <v>0</v>
      </c>
      <c r="H56" s="707">
        <v>0</v>
      </c>
      <c r="I56" s="707">
        <v>0</v>
      </c>
      <c r="J56" s="707">
        <v>0</v>
      </c>
      <c r="K56" s="708">
        <v>10488</v>
      </c>
      <c r="L56" s="709">
        <v>98084</v>
      </c>
    </row>
    <row r="57" spans="1:12" ht="42.75">
      <c r="A57" s="503">
        <v>921</v>
      </c>
      <c r="B57" s="503"/>
      <c r="C57" s="697" t="s">
        <v>209</v>
      </c>
      <c r="D57" s="505">
        <v>0</v>
      </c>
      <c r="E57" s="507">
        <f aca="true" t="shared" si="0" ref="E57:K57">E58</f>
        <v>20500</v>
      </c>
      <c r="F57" s="508">
        <f t="shared" si="0"/>
        <v>20500</v>
      </c>
      <c r="G57" s="508">
        <f t="shared" si="0"/>
        <v>0</v>
      </c>
      <c r="H57" s="588">
        <v>0</v>
      </c>
      <c r="I57" s="588">
        <f>I58</f>
        <v>20500</v>
      </c>
      <c r="J57" s="588">
        <v>0</v>
      </c>
      <c r="K57" s="589">
        <f t="shared" si="0"/>
        <v>0</v>
      </c>
      <c r="L57" s="590">
        <v>0</v>
      </c>
    </row>
    <row r="58" spans="1:12" s="718" customFormat="1" ht="22.5" customHeight="1">
      <c r="A58" s="711"/>
      <c r="B58" s="702">
        <v>92116</v>
      </c>
      <c r="C58" s="702" t="s">
        <v>182</v>
      </c>
      <c r="D58" s="712">
        <v>0</v>
      </c>
      <c r="E58" s="713">
        <f>F58</f>
        <v>20500</v>
      </c>
      <c r="F58" s="714">
        <f>I58</f>
        <v>20500</v>
      </c>
      <c r="G58" s="702">
        <v>0</v>
      </c>
      <c r="H58" s="715">
        <v>0</v>
      </c>
      <c r="I58" s="715">
        <v>20500</v>
      </c>
      <c r="J58" s="715">
        <v>0</v>
      </c>
      <c r="K58" s="716">
        <v>0</v>
      </c>
      <c r="L58" s="717">
        <v>0</v>
      </c>
    </row>
    <row r="59" spans="1:12" ht="15" thickBot="1">
      <c r="A59" s="108"/>
      <c r="B59" s="108"/>
      <c r="C59" s="108" t="s">
        <v>9</v>
      </c>
      <c r="D59" s="489">
        <f>D57+D55</f>
        <v>1179017</v>
      </c>
      <c r="E59" s="591">
        <f>F59+L59</f>
        <v>129072</v>
      </c>
      <c r="F59" s="546">
        <f>F55+F57</f>
        <v>30988</v>
      </c>
      <c r="G59" s="546">
        <f>G55+G57</f>
        <v>0</v>
      </c>
      <c r="H59" s="581">
        <f>H55+H57</f>
        <v>0</v>
      </c>
      <c r="I59" s="581">
        <f>I55+I57</f>
        <v>20500</v>
      </c>
      <c r="J59" s="581">
        <v>0</v>
      </c>
      <c r="K59" s="547">
        <f>K55</f>
        <v>10488</v>
      </c>
      <c r="L59" s="592">
        <f>L55</f>
        <v>98084</v>
      </c>
    </row>
    <row r="60" spans="1:12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554"/>
    </row>
    <row r="61" spans="1:12" ht="15.75">
      <c r="A61" s="1"/>
      <c r="B61" s="1"/>
      <c r="C61" s="1"/>
      <c r="D61" s="1"/>
      <c r="E61" s="1"/>
      <c r="G61" s="1"/>
      <c r="H61" s="1"/>
      <c r="I61" s="1"/>
      <c r="J61" s="1"/>
      <c r="K61" s="1"/>
      <c r="L61" s="554"/>
    </row>
    <row r="62" spans="1:12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554"/>
    </row>
    <row r="63" spans="1:12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554"/>
    </row>
    <row r="68" spans="1:12" s="69" customFormat="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ht="13.5" customHeight="1">
      <c r="G69" s="130" t="s">
        <v>501</v>
      </c>
    </row>
    <row r="70" spans="1:12" ht="13.5" customHeight="1">
      <c r="A70" s="1"/>
      <c r="B70" s="1"/>
      <c r="C70" s="3"/>
      <c r="D70" s="3"/>
      <c r="E70" s="3"/>
      <c r="F70" s="3"/>
      <c r="G70" s="3"/>
      <c r="I70" s="21"/>
      <c r="J70" s="21"/>
      <c r="K70" s="21"/>
      <c r="L70" s="93" t="s">
        <v>319</v>
      </c>
    </row>
    <row r="71" spans="1:12" ht="13.5" customHeight="1">
      <c r="A71" s="1"/>
      <c r="B71" s="1"/>
      <c r="C71" s="1"/>
      <c r="D71" s="1"/>
      <c r="E71" s="1"/>
      <c r="F71" s="1"/>
      <c r="G71" s="1"/>
      <c r="I71" s="21"/>
      <c r="J71" s="21"/>
      <c r="K71" s="21"/>
      <c r="L71" s="93" t="s">
        <v>274</v>
      </c>
    </row>
    <row r="72" spans="1:12" ht="13.5" customHeight="1">
      <c r="A72" s="1"/>
      <c r="B72" s="1"/>
      <c r="C72" s="1"/>
      <c r="D72" s="1"/>
      <c r="E72" s="1"/>
      <c r="F72" s="1"/>
      <c r="G72" s="1"/>
      <c r="I72" s="552"/>
      <c r="J72" s="552"/>
      <c r="K72" s="553"/>
      <c r="L72" s="93" t="s">
        <v>507</v>
      </c>
    </row>
    <row r="73" spans="1:12" ht="13.5" customHeight="1">
      <c r="A73" s="1"/>
      <c r="B73" s="1"/>
      <c r="C73" s="1"/>
      <c r="D73" s="1"/>
      <c r="E73" s="1"/>
      <c r="F73" s="1"/>
      <c r="G73" s="1"/>
      <c r="H73" s="1"/>
      <c r="I73" s="1"/>
      <c r="K73" s="1"/>
      <c r="L73" s="554"/>
    </row>
    <row r="74" spans="1:12" ht="13.5" customHeight="1">
      <c r="A74" s="1"/>
      <c r="B74" s="1"/>
      <c r="C74" s="1"/>
      <c r="D74" s="2"/>
      <c r="E74" s="555" t="s">
        <v>313</v>
      </c>
      <c r="F74" s="2"/>
      <c r="G74" s="2"/>
      <c r="H74" s="2"/>
      <c r="I74" s="2"/>
      <c r="J74" s="1"/>
      <c r="K74" s="2"/>
      <c r="L74" s="554"/>
    </row>
    <row r="75" spans="1:12" ht="13.5" customHeight="1">
      <c r="A75" s="1"/>
      <c r="B75" s="1"/>
      <c r="C75" s="1"/>
      <c r="D75" s="2"/>
      <c r="E75" s="555" t="s">
        <v>435</v>
      </c>
      <c r="F75" s="2"/>
      <c r="G75" s="2"/>
      <c r="H75" s="2"/>
      <c r="I75" s="2"/>
      <c r="J75" s="1"/>
      <c r="K75" s="2"/>
      <c r="L75" s="554"/>
    </row>
    <row r="76" spans="1:12" ht="13.5" customHeight="1" thickBot="1">
      <c r="A76" s="1"/>
      <c r="B76" s="1"/>
      <c r="C76" s="1"/>
      <c r="D76" s="2"/>
      <c r="E76" s="555"/>
      <c r="F76" s="2"/>
      <c r="G76" s="2"/>
      <c r="H76" s="2"/>
      <c r="I76" s="2"/>
      <c r="J76" s="1"/>
      <c r="K76" s="2"/>
      <c r="L76" s="554"/>
    </row>
    <row r="77" spans="1:12" ht="13.5" customHeight="1" thickBot="1">
      <c r="A77" s="780" t="s">
        <v>1</v>
      </c>
      <c r="B77" s="780" t="s">
        <v>188</v>
      </c>
      <c r="C77" s="780" t="s">
        <v>123</v>
      </c>
      <c r="D77" s="783" t="s">
        <v>218</v>
      </c>
      <c r="E77" s="786" t="s">
        <v>217</v>
      </c>
      <c r="F77" s="585"/>
      <c r="G77" s="463" t="s">
        <v>186</v>
      </c>
      <c r="H77" s="463"/>
      <c r="I77" s="463"/>
      <c r="J77" s="464"/>
      <c r="K77" s="465"/>
      <c r="L77" s="473"/>
    </row>
    <row r="78" spans="1:12" ht="13.5" customHeight="1">
      <c r="A78" s="775"/>
      <c r="B78" s="781"/>
      <c r="C78" s="775"/>
      <c r="D78" s="784"/>
      <c r="E78" s="787"/>
      <c r="F78" s="789" t="s">
        <v>216</v>
      </c>
      <c r="G78" s="470" t="s">
        <v>210</v>
      </c>
      <c r="H78" s="471"/>
      <c r="I78" s="471"/>
      <c r="J78" s="472"/>
      <c r="K78" s="466"/>
      <c r="L78" s="768" t="s">
        <v>213</v>
      </c>
    </row>
    <row r="79" spans="1:12" ht="13.5" customHeight="1">
      <c r="A79" s="775"/>
      <c r="B79" s="781"/>
      <c r="C79" s="775"/>
      <c r="D79" s="784"/>
      <c r="E79" s="787"/>
      <c r="F79" s="790"/>
      <c r="G79" s="557" t="s">
        <v>187</v>
      </c>
      <c r="H79" s="558"/>
      <c r="I79" s="771" t="s">
        <v>211</v>
      </c>
      <c r="J79" s="774" t="s">
        <v>212</v>
      </c>
      <c r="K79" s="777" t="s">
        <v>392</v>
      </c>
      <c r="L79" s="769"/>
    </row>
    <row r="80" spans="1:12" ht="13.5" customHeight="1">
      <c r="A80" s="775"/>
      <c r="B80" s="781"/>
      <c r="C80" s="775"/>
      <c r="D80" s="784"/>
      <c r="E80" s="787"/>
      <c r="F80" s="790"/>
      <c r="G80" s="774" t="s">
        <v>215</v>
      </c>
      <c r="H80" s="774" t="s">
        <v>214</v>
      </c>
      <c r="I80" s="772"/>
      <c r="J80" s="775"/>
      <c r="K80" s="778"/>
      <c r="L80" s="769"/>
    </row>
    <row r="81" spans="1:12" ht="13.5" customHeight="1">
      <c r="A81" s="775"/>
      <c r="B81" s="781"/>
      <c r="C81" s="775"/>
      <c r="D81" s="784"/>
      <c r="E81" s="787"/>
      <c r="F81" s="790"/>
      <c r="G81" s="775"/>
      <c r="H81" s="775"/>
      <c r="I81" s="772"/>
      <c r="J81" s="775"/>
      <c r="K81" s="778"/>
      <c r="L81" s="769"/>
    </row>
    <row r="82" spans="1:12" ht="13.5" customHeight="1">
      <c r="A82" s="775"/>
      <c r="B82" s="781"/>
      <c r="C82" s="775"/>
      <c r="D82" s="784"/>
      <c r="E82" s="787"/>
      <c r="F82" s="790"/>
      <c r="G82" s="775"/>
      <c r="H82" s="775"/>
      <c r="I82" s="772"/>
      <c r="J82" s="775"/>
      <c r="K82" s="778"/>
      <c r="L82" s="769"/>
    </row>
    <row r="83" spans="1:12" ht="13.5" customHeight="1">
      <c r="A83" s="775"/>
      <c r="B83" s="781"/>
      <c r="C83" s="775"/>
      <c r="D83" s="784"/>
      <c r="E83" s="787"/>
      <c r="F83" s="790"/>
      <c r="G83" s="775"/>
      <c r="H83" s="775"/>
      <c r="I83" s="772"/>
      <c r="J83" s="775"/>
      <c r="K83" s="778"/>
      <c r="L83" s="769"/>
    </row>
    <row r="84" spans="1:12" ht="13.5" customHeight="1">
      <c r="A84" s="775"/>
      <c r="B84" s="781"/>
      <c r="C84" s="775"/>
      <c r="D84" s="784"/>
      <c r="E84" s="787"/>
      <c r="F84" s="790"/>
      <c r="G84" s="775"/>
      <c r="H84" s="775"/>
      <c r="I84" s="772"/>
      <c r="J84" s="775"/>
      <c r="K84" s="778"/>
      <c r="L84" s="769"/>
    </row>
    <row r="85" spans="1:12" ht="13.5" customHeight="1">
      <c r="A85" s="775"/>
      <c r="B85" s="781"/>
      <c r="C85" s="775"/>
      <c r="D85" s="784"/>
      <c r="E85" s="787"/>
      <c r="F85" s="790"/>
      <c r="G85" s="775"/>
      <c r="H85" s="775"/>
      <c r="I85" s="772"/>
      <c r="J85" s="775"/>
      <c r="K85" s="778"/>
      <c r="L85" s="769"/>
    </row>
    <row r="86" spans="1:12" ht="13.5" customHeight="1" thickBot="1">
      <c r="A86" s="776"/>
      <c r="B86" s="782"/>
      <c r="C86" s="776"/>
      <c r="D86" s="785"/>
      <c r="E86" s="788"/>
      <c r="F86" s="791"/>
      <c r="G86" s="776"/>
      <c r="H86" s="776"/>
      <c r="I86" s="773"/>
      <c r="J86" s="776"/>
      <c r="K86" s="779"/>
      <c r="L86" s="770"/>
    </row>
    <row r="87" spans="1:12" ht="13.5" customHeight="1">
      <c r="A87" s="482">
        <v>1</v>
      </c>
      <c r="B87" s="482">
        <v>2</v>
      </c>
      <c r="C87" s="482">
        <v>3</v>
      </c>
      <c r="D87" s="483">
        <v>4</v>
      </c>
      <c r="E87" s="559">
        <v>5</v>
      </c>
      <c r="F87" s="485">
        <v>6</v>
      </c>
      <c r="G87" s="452">
        <v>7</v>
      </c>
      <c r="H87" s="452">
        <v>8</v>
      </c>
      <c r="I87" s="452">
        <v>9</v>
      </c>
      <c r="J87" s="560">
        <v>10</v>
      </c>
      <c r="K87" s="487">
        <v>11</v>
      </c>
      <c r="L87" s="488">
        <v>12</v>
      </c>
    </row>
    <row r="88" spans="1:12" ht="13.5" customHeight="1">
      <c r="A88" s="593">
        <v>900</v>
      </c>
      <c r="B88" s="120"/>
      <c r="C88" s="698" t="s">
        <v>314</v>
      </c>
      <c r="D88" s="561"/>
      <c r="E88" s="594"/>
      <c r="F88" s="565"/>
      <c r="G88" s="564"/>
      <c r="H88" s="564"/>
      <c r="I88" s="564"/>
      <c r="J88" s="565"/>
      <c r="K88" s="561"/>
      <c r="L88" s="566"/>
    </row>
    <row r="89" spans="1:12" ht="13.5" customHeight="1">
      <c r="A89" s="595"/>
      <c r="B89" s="146"/>
      <c r="C89" s="699" t="s">
        <v>315</v>
      </c>
      <c r="D89" s="522">
        <v>131500</v>
      </c>
      <c r="E89" s="596">
        <f>E92</f>
        <v>131500</v>
      </c>
      <c r="F89" s="597">
        <f>H89+I89</f>
        <v>131500</v>
      </c>
      <c r="G89" s="598">
        <v>0</v>
      </c>
      <c r="H89" s="598">
        <f>H92</f>
        <v>86500</v>
      </c>
      <c r="I89" s="598">
        <f>I92</f>
        <v>45000</v>
      </c>
      <c r="J89" s="597">
        <v>0</v>
      </c>
      <c r="K89" s="522">
        <v>0</v>
      </c>
      <c r="L89" s="577">
        <v>0</v>
      </c>
    </row>
    <row r="90" spans="1:12" ht="13.5" customHeight="1">
      <c r="A90" s="599"/>
      <c r="B90" s="600">
        <v>90019</v>
      </c>
      <c r="C90" s="626" t="s">
        <v>316</v>
      </c>
      <c r="D90" s="570"/>
      <c r="E90" s="601"/>
      <c r="F90" s="602"/>
      <c r="G90" s="603"/>
      <c r="H90" s="603"/>
      <c r="I90" s="603"/>
      <c r="J90" s="603"/>
      <c r="K90" s="604"/>
      <c r="L90" s="578"/>
    </row>
    <row r="91" spans="1:12" ht="13.5" customHeight="1">
      <c r="A91" s="599"/>
      <c r="B91" s="600"/>
      <c r="C91" s="626" t="s">
        <v>317</v>
      </c>
      <c r="D91" s="570"/>
      <c r="E91" s="601"/>
      <c r="F91" s="602"/>
      <c r="G91" s="603"/>
      <c r="H91" s="603"/>
      <c r="I91" s="603"/>
      <c r="J91" s="603"/>
      <c r="K91" s="604"/>
      <c r="L91" s="578"/>
    </row>
    <row r="92" spans="1:12" ht="13.5" customHeight="1" thickBot="1">
      <c r="A92" s="599"/>
      <c r="B92" s="600"/>
      <c r="C92" s="626" t="s">
        <v>318</v>
      </c>
      <c r="D92" s="570">
        <v>131500</v>
      </c>
      <c r="E92" s="601">
        <f>F92</f>
        <v>131500</v>
      </c>
      <c r="F92" s="574">
        <f>H92+I92</f>
        <v>131500</v>
      </c>
      <c r="G92" s="573">
        <v>0</v>
      </c>
      <c r="H92" s="186">
        <v>86500</v>
      </c>
      <c r="I92" s="186">
        <v>45000</v>
      </c>
      <c r="J92" s="605">
        <v>0</v>
      </c>
      <c r="K92" s="606">
        <v>0</v>
      </c>
      <c r="L92" s="578">
        <v>0</v>
      </c>
    </row>
    <row r="93" spans="1:12" ht="13.5" customHeight="1" thickBot="1">
      <c r="A93" s="108"/>
      <c r="B93" s="108"/>
      <c r="C93" s="108" t="s">
        <v>9</v>
      </c>
      <c r="D93" s="537">
        <v>131500</v>
      </c>
      <c r="E93" s="548">
        <f>E89</f>
        <v>131500</v>
      </c>
      <c r="F93" s="607">
        <f>H93+I93</f>
        <v>131500</v>
      </c>
      <c r="G93" s="608">
        <v>0</v>
      </c>
      <c r="H93" s="608">
        <f>H89</f>
        <v>86500</v>
      </c>
      <c r="I93" s="608">
        <f>I89</f>
        <v>45000</v>
      </c>
      <c r="J93" s="607">
        <v>0</v>
      </c>
      <c r="K93" s="609">
        <v>0</v>
      </c>
      <c r="L93" s="582">
        <v>0</v>
      </c>
    </row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>
      <c r="G108" s="130" t="s">
        <v>502</v>
      </c>
    </row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</sheetData>
  <sheetProtection/>
  <mergeCells count="36">
    <mergeCell ref="L9:L17"/>
    <mergeCell ref="A8:A17"/>
    <mergeCell ref="B8:B17"/>
    <mergeCell ref="C8:C17"/>
    <mergeCell ref="G11:G17"/>
    <mergeCell ref="D8:D17"/>
    <mergeCell ref="H11:H17"/>
    <mergeCell ref="F9:F17"/>
    <mergeCell ref="E8:E17"/>
    <mergeCell ref="K10:K17"/>
    <mergeCell ref="L45:L53"/>
    <mergeCell ref="I46:I53"/>
    <mergeCell ref="J46:J53"/>
    <mergeCell ref="K46:K53"/>
    <mergeCell ref="A44:A53"/>
    <mergeCell ref="B44:B53"/>
    <mergeCell ref="C44:C53"/>
    <mergeCell ref="D44:D53"/>
    <mergeCell ref="I10:I17"/>
    <mergeCell ref="J10:J17"/>
    <mergeCell ref="E44:E53"/>
    <mergeCell ref="F45:F53"/>
    <mergeCell ref="G47:G53"/>
    <mergeCell ref="H47:H53"/>
    <mergeCell ref="A77:A86"/>
    <mergeCell ref="B77:B86"/>
    <mergeCell ref="C77:C86"/>
    <mergeCell ref="D77:D86"/>
    <mergeCell ref="E77:E86"/>
    <mergeCell ref="F78:F86"/>
    <mergeCell ref="L78:L86"/>
    <mergeCell ref="I79:I86"/>
    <mergeCell ref="J79:J86"/>
    <mergeCell ref="K79:K86"/>
    <mergeCell ref="G80:G86"/>
    <mergeCell ref="H80:H86"/>
  </mergeCells>
  <printOptions/>
  <pageMargins left="0.7086614173228347" right="0.7086614173228347" top="0.984251968503937" bottom="0.7086614173228347" header="0.2362204724409449" footer="0.2362204724409449"/>
  <pageSetup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4.75390625" style="1" customWidth="1"/>
    <col min="2" max="2" width="6.375" style="1" customWidth="1"/>
    <col min="3" max="3" width="9.125" style="1" customWidth="1"/>
    <col min="4" max="4" width="53.625" style="1" customWidth="1"/>
    <col min="5" max="5" width="18.00390625" style="2" customWidth="1"/>
  </cols>
  <sheetData>
    <row r="1" spans="5:6" ht="15" customHeight="1">
      <c r="E1" s="92" t="s">
        <v>389</v>
      </c>
      <c r="F1" s="62"/>
    </row>
    <row r="2" spans="5:6" ht="15" customHeight="1">
      <c r="E2" s="92" t="s">
        <v>390</v>
      </c>
      <c r="F2" s="62"/>
    </row>
    <row r="3" spans="1:6" ht="15" customHeight="1">
      <c r="A3" s="3"/>
      <c r="B3" s="3"/>
      <c r="C3" s="3"/>
      <c r="E3" s="93" t="s">
        <v>507</v>
      </c>
      <c r="F3" s="61"/>
    </row>
    <row r="4" spans="4:6" ht="15" customHeight="1">
      <c r="D4" s="94" t="s">
        <v>322</v>
      </c>
      <c r="F4" s="63"/>
    </row>
    <row r="5" ht="15" customHeight="1">
      <c r="D5" s="94" t="s">
        <v>436</v>
      </c>
    </row>
    <row r="6" ht="15" customHeight="1">
      <c r="E6" s="93" t="s">
        <v>266</v>
      </c>
    </row>
    <row r="7" spans="1:5" ht="14.25">
      <c r="A7" s="393" t="s">
        <v>7</v>
      </c>
      <c r="B7" s="394" t="s">
        <v>1</v>
      </c>
      <c r="C7" s="394" t="s">
        <v>2</v>
      </c>
      <c r="D7" s="395" t="s">
        <v>54</v>
      </c>
      <c r="E7" s="396" t="s">
        <v>55</v>
      </c>
    </row>
    <row r="8" spans="1:5" s="14" customFormat="1" ht="11.25" customHeight="1">
      <c r="A8" s="105">
        <v>1</v>
      </c>
      <c r="B8" s="105">
        <v>2</v>
      </c>
      <c r="C8" s="105">
        <v>3</v>
      </c>
      <c r="D8" s="397">
        <v>4</v>
      </c>
      <c r="E8" s="106">
        <v>5</v>
      </c>
    </row>
    <row r="9" spans="1:5" s="14" customFormat="1" ht="15" customHeight="1">
      <c r="A9" s="398"/>
      <c r="B9" s="399">
        <v>801</v>
      </c>
      <c r="C9" s="400">
        <v>80102</v>
      </c>
      <c r="D9" s="401" t="s">
        <v>56</v>
      </c>
      <c r="E9" s="402">
        <v>534282</v>
      </c>
    </row>
    <row r="10" spans="1:5" ht="15">
      <c r="A10" s="398"/>
      <c r="B10" s="403">
        <v>801</v>
      </c>
      <c r="C10" s="404">
        <v>80116</v>
      </c>
      <c r="D10" s="403" t="s">
        <v>388</v>
      </c>
      <c r="E10" s="402">
        <v>96392</v>
      </c>
    </row>
    <row r="11" spans="1:5" ht="15">
      <c r="A11" s="398"/>
      <c r="B11" s="403">
        <v>801</v>
      </c>
      <c r="C11" s="405">
        <v>80117</v>
      </c>
      <c r="D11" s="403" t="s">
        <v>56</v>
      </c>
      <c r="E11" s="402">
        <v>563064</v>
      </c>
    </row>
    <row r="12" spans="1:5" ht="15">
      <c r="A12" s="97"/>
      <c r="B12" s="406">
        <v>801</v>
      </c>
      <c r="C12" s="407">
        <v>80120</v>
      </c>
      <c r="D12" s="406" t="s">
        <v>387</v>
      </c>
      <c r="E12" s="408">
        <v>165455</v>
      </c>
    </row>
    <row r="13" spans="1:5" ht="15">
      <c r="A13" s="398"/>
      <c r="B13" s="403">
        <v>854</v>
      </c>
      <c r="C13" s="404">
        <v>85420</v>
      </c>
      <c r="D13" s="403" t="s">
        <v>56</v>
      </c>
      <c r="E13" s="402">
        <v>4124067</v>
      </c>
    </row>
    <row r="14" spans="1:5" ht="14.25">
      <c r="A14" s="795" t="s">
        <v>8</v>
      </c>
      <c r="B14" s="796"/>
      <c r="C14" s="796"/>
      <c r="D14" s="796"/>
      <c r="E14" s="409">
        <f>SUM(E11:E13)+E9+E10</f>
        <v>5483260</v>
      </c>
    </row>
    <row r="15" spans="1:5" ht="14.25">
      <c r="A15" s="410"/>
      <c r="B15" s="411"/>
      <c r="C15" s="411"/>
      <c r="D15" s="411"/>
      <c r="E15" s="412"/>
    </row>
    <row r="16" spans="1:5" ht="14.25">
      <c r="A16" s="410"/>
      <c r="B16" s="411"/>
      <c r="C16" s="411"/>
      <c r="D16" s="411"/>
      <c r="E16" s="412"/>
    </row>
    <row r="17" spans="4:5" ht="15">
      <c r="D17" s="92"/>
      <c r="E17" s="93" t="s">
        <v>267</v>
      </c>
    </row>
    <row r="18" spans="4:5" ht="15">
      <c r="D18" s="92"/>
      <c r="E18" s="93" t="s">
        <v>0</v>
      </c>
    </row>
    <row r="19" spans="5:8" ht="15">
      <c r="E19" s="93" t="s">
        <v>507</v>
      </c>
      <c r="H19" s="19"/>
    </row>
    <row r="21" spans="3:5" ht="16.5">
      <c r="C21" s="413" t="s">
        <v>413</v>
      </c>
      <c r="D21" s="414"/>
      <c r="E21" s="415"/>
    </row>
    <row r="22" spans="3:5" ht="16.5">
      <c r="C22" s="413" t="s">
        <v>437</v>
      </c>
      <c r="D22" s="414"/>
      <c r="E22" s="415"/>
    </row>
    <row r="23" ht="15">
      <c r="E23" s="93" t="s">
        <v>266</v>
      </c>
    </row>
    <row r="24" spans="1:5" ht="14.25">
      <c r="A24" s="416" t="s">
        <v>7</v>
      </c>
      <c r="B24" s="416" t="s">
        <v>1</v>
      </c>
      <c r="C24" s="417" t="s">
        <v>2</v>
      </c>
      <c r="D24" s="418" t="s">
        <v>6</v>
      </c>
      <c r="E24" s="419" t="s">
        <v>57</v>
      </c>
    </row>
    <row r="25" spans="1:5" ht="14.25">
      <c r="A25" s="420"/>
      <c r="B25" s="420"/>
      <c r="C25" s="421"/>
      <c r="D25" s="422"/>
      <c r="E25" s="423" t="s">
        <v>58</v>
      </c>
    </row>
    <row r="26" spans="1:5" ht="12.75">
      <c r="A26" s="105">
        <v>1</v>
      </c>
      <c r="B26" s="105">
        <v>2</v>
      </c>
      <c r="C26" s="105">
        <v>3</v>
      </c>
      <c r="D26" s="397">
        <v>4</v>
      </c>
      <c r="E26" s="106">
        <v>5</v>
      </c>
    </row>
    <row r="27" spans="1:5" ht="15">
      <c r="A27" s="424">
        <v>1</v>
      </c>
      <c r="B27" s="424">
        <v>755</v>
      </c>
      <c r="C27" s="424">
        <v>75515</v>
      </c>
      <c r="D27" s="425" t="s">
        <v>349</v>
      </c>
      <c r="E27" s="426">
        <v>60060</v>
      </c>
    </row>
    <row r="28" spans="1:5" ht="15">
      <c r="A28" s="424">
        <v>1</v>
      </c>
      <c r="B28" s="424">
        <v>852</v>
      </c>
      <c r="C28" s="424">
        <v>85295</v>
      </c>
      <c r="D28" s="425" t="s">
        <v>172</v>
      </c>
      <c r="E28" s="426">
        <v>26000</v>
      </c>
    </row>
    <row r="29" spans="1:5" ht="15">
      <c r="A29" s="427">
        <v>2</v>
      </c>
      <c r="B29" s="427">
        <v>900</v>
      </c>
      <c r="C29" s="424">
        <v>90019</v>
      </c>
      <c r="D29" s="425" t="s">
        <v>414</v>
      </c>
      <c r="E29" s="426"/>
    </row>
    <row r="30" spans="1:5" ht="15">
      <c r="A30" s="428"/>
      <c r="B30" s="428"/>
      <c r="C30" s="429"/>
      <c r="D30" s="430" t="s">
        <v>230</v>
      </c>
      <c r="E30" s="431">
        <v>35000</v>
      </c>
    </row>
    <row r="31" spans="1:5" ht="15">
      <c r="A31" s="428">
        <v>3</v>
      </c>
      <c r="B31" s="428">
        <v>921</v>
      </c>
      <c r="C31" s="428">
        <v>92120</v>
      </c>
      <c r="D31" s="428" t="s">
        <v>312</v>
      </c>
      <c r="E31" s="432">
        <v>120000</v>
      </c>
    </row>
    <row r="32" spans="1:5" ht="15">
      <c r="A32" s="433">
        <v>4</v>
      </c>
      <c r="B32" s="434">
        <v>926</v>
      </c>
      <c r="C32" s="434">
        <v>92695</v>
      </c>
      <c r="D32" s="434" t="s">
        <v>257</v>
      </c>
      <c r="E32" s="435">
        <v>57000</v>
      </c>
    </row>
    <row r="33" spans="1:5" ht="14.25">
      <c r="A33" s="795" t="s">
        <v>8</v>
      </c>
      <c r="B33" s="797"/>
      <c r="C33" s="797"/>
      <c r="D33" s="798"/>
      <c r="E33" s="109">
        <f>SUM(E27:E32)</f>
        <v>298060</v>
      </c>
    </row>
    <row r="34" spans="1:5" ht="14.25">
      <c r="A34" s="436"/>
      <c r="B34" s="436"/>
      <c r="C34" s="436"/>
      <c r="D34" s="436"/>
      <c r="E34" s="437"/>
    </row>
    <row r="35" spans="1:5" ht="14.25">
      <c r="A35" s="410"/>
      <c r="B35" s="410"/>
      <c r="C35" s="410"/>
      <c r="D35" s="410"/>
      <c r="E35" s="23"/>
    </row>
    <row r="36" spans="4:5" ht="15">
      <c r="D36" s="92"/>
      <c r="E36" s="93" t="s">
        <v>320</v>
      </c>
    </row>
    <row r="37" spans="4:5" ht="15">
      <c r="D37" s="92"/>
      <c r="E37" s="93" t="s">
        <v>0</v>
      </c>
    </row>
    <row r="38" spans="4:5" ht="15">
      <c r="D38" s="438"/>
      <c r="E38" s="93" t="s">
        <v>507</v>
      </c>
    </row>
    <row r="40" ht="15">
      <c r="D40" s="94" t="s">
        <v>412</v>
      </c>
    </row>
    <row r="41" ht="15">
      <c r="D41" s="94" t="s">
        <v>438</v>
      </c>
    </row>
    <row r="42" ht="15">
      <c r="E42" s="93" t="s">
        <v>266</v>
      </c>
    </row>
    <row r="43" spans="1:5" ht="14.25">
      <c r="A43" s="416" t="s">
        <v>7</v>
      </c>
      <c r="B43" s="416" t="s">
        <v>1</v>
      </c>
      <c r="C43" s="417" t="s">
        <v>2</v>
      </c>
      <c r="D43" s="418" t="s">
        <v>6</v>
      </c>
      <c r="E43" s="419" t="s">
        <v>57</v>
      </c>
    </row>
    <row r="44" spans="1:5" ht="14.25">
      <c r="A44" s="420"/>
      <c r="B44" s="420"/>
      <c r="C44" s="421"/>
      <c r="D44" s="422"/>
      <c r="E44" s="423" t="s">
        <v>58</v>
      </c>
    </row>
    <row r="45" spans="1:5" ht="12.75">
      <c r="A45" s="105">
        <v>1</v>
      </c>
      <c r="B45" s="105">
        <v>2</v>
      </c>
      <c r="C45" s="105">
        <v>3</v>
      </c>
      <c r="D45" s="397">
        <v>4</v>
      </c>
      <c r="E45" s="106">
        <v>5</v>
      </c>
    </row>
    <row r="46" spans="1:5" ht="15">
      <c r="A46" s="439">
        <v>1</v>
      </c>
      <c r="B46" s="440">
        <v>900</v>
      </c>
      <c r="C46" s="440">
        <v>90019</v>
      </c>
      <c r="D46" s="427" t="s">
        <v>414</v>
      </c>
      <c r="E46" s="441"/>
    </row>
    <row r="47" spans="1:5" ht="15">
      <c r="A47" s="101"/>
      <c r="B47" s="428"/>
      <c r="C47" s="428"/>
      <c r="D47" s="428" t="s">
        <v>230</v>
      </c>
      <c r="E47" s="432">
        <v>10000</v>
      </c>
    </row>
    <row r="48" spans="1:5" ht="15">
      <c r="A48" s="101">
        <v>2</v>
      </c>
      <c r="B48" s="428">
        <v>921</v>
      </c>
      <c r="C48" s="428">
        <v>92116</v>
      </c>
      <c r="D48" s="428" t="s">
        <v>182</v>
      </c>
      <c r="E48" s="432">
        <v>20500</v>
      </c>
    </row>
    <row r="49" spans="1:5" ht="15">
      <c r="A49" s="102">
        <v>3</v>
      </c>
      <c r="B49" s="442">
        <v>926</v>
      </c>
      <c r="C49" s="442">
        <v>92695</v>
      </c>
      <c r="D49" s="442" t="s">
        <v>59</v>
      </c>
      <c r="E49" s="432">
        <v>44000</v>
      </c>
    </row>
    <row r="50" spans="1:5" ht="14.25">
      <c r="A50" s="795" t="s">
        <v>8</v>
      </c>
      <c r="B50" s="797"/>
      <c r="C50" s="797"/>
      <c r="D50" s="798"/>
      <c r="E50" s="109">
        <f>E47+E49+E48</f>
        <v>74500</v>
      </c>
    </row>
    <row r="51" spans="1:5" ht="14.25">
      <c r="A51" s="410"/>
      <c r="B51" s="411"/>
      <c r="C51" s="411"/>
      <c r="D51" s="411"/>
      <c r="E51" s="23"/>
    </row>
    <row r="52" spans="1:5" ht="14.25">
      <c r="A52" s="410"/>
      <c r="B52" s="411"/>
      <c r="C52" s="411"/>
      <c r="D52" s="411"/>
      <c r="E52" s="23"/>
    </row>
    <row r="53" ht="15">
      <c r="D53" s="443"/>
    </row>
    <row r="55" ht="15">
      <c r="D55" s="687" t="s">
        <v>503</v>
      </c>
    </row>
  </sheetData>
  <sheetProtection/>
  <mergeCells count="3">
    <mergeCell ref="A14:D14"/>
    <mergeCell ref="A50:D50"/>
    <mergeCell ref="A33:D33"/>
  </mergeCells>
  <printOptions/>
  <pageMargins left="0.7086614173228347" right="0.7086614173228347" top="0.984251968503937" bottom="0.7086614173228347" header="0.31496062992125984" footer="0.1968503937007874"/>
  <pageSetup horizontalDpi="300" verticalDpi="3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G3" sqref="G3:I3"/>
    </sheetView>
  </sheetViews>
  <sheetFormatPr defaultColWidth="9.00390625" defaultRowHeight="12.75"/>
  <cols>
    <col min="1" max="1" width="3.25390625" style="73" customWidth="1"/>
    <col min="2" max="2" width="4.75390625" style="73" customWidth="1"/>
    <col min="3" max="3" width="6.75390625" style="73" customWidth="1"/>
    <col min="4" max="4" width="25.375" style="73" customWidth="1"/>
    <col min="5" max="5" width="16.875" style="73" customWidth="1"/>
    <col min="6" max="6" width="7.375" style="73" customWidth="1"/>
    <col min="7" max="7" width="10.125" style="73" customWidth="1"/>
    <col min="8" max="8" width="14.875" style="73" customWidth="1"/>
    <col min="9" max="9" width="11.625" style="73" customWidth="1"/>
    <col min="10" max="11" width="9.125" style="5" customWidth="1"/>
  </cols>
  <sheetData>
    <row r="1" spans="7:9" ht="15">
      <c r="G1" s="799" t="s">
        <v>355</v>
      </c>
      <c r="H1" s="800"/>
      <c r="I1" s="800"/>
    </row>
    <row r="2" spans="7:9" ht="15">
      <c r="G2" s="799" t="s">
        <v>274</v>
      </c>
      <c r="H2" s="800"/>
      <c r="I2" s="800"/>
    </row>
    <row r="3" spans="7:9" ht="15">
      <c r="G3" s="799" t="s">
        <v>507</v>
      </c>
      <c r="H3" s="800"/>
      <c r="I3" s="800"/>
    </row>
    <row r="4" spans="1:9" ht="14.25">
      <c r="A4" s="801" t="s">
        <v>439</v>
      </c>
      <c r="B4" s="801"/>
      <c r="C4" s="801"/>
      <c r="D4" s="801"/>
      <c r="E4" s="801"/>
      <c r="F4" s="801"/>
      <c r="G4" s="801"/>
      <c r="H4" s="801"/>
      <c r="I4" s="801"/>
    </row>
    <row r="6" spans="1:9" ht="12.75">
      <c r="A6" s="74"/>
      <c r="B6" s="74"/>
      <c r="C6" s="74"/>
      <c r="D6" s="74"/>
      <c r="E6" s="74" t="s">
        <v>356</v>
      </c>
      <c r="F6" s="74"/>
      <c r="G6" s="74"/>
      <c r="H6" s="75"/>
      <c r="I6" s="802" t="s">
        <v>440</v>
      </c>
    </row>
    <row r="7" spans="1:9" ht="12.75">
      <c r="A7" s="76"/>
      <c r="B7" s="76"/>
      <c r="C7" s="76"/>
      <c r="D7" s="76" t="s">
        <v>6</v>
      </c>
      <c r="E7" s="76" t="s">
        <v>357</v>
      </c>
      <c r="F7" s="76" t="s">
        <v>358</v>
      </c>
      <c r="G7" s="76" t="s">
        <v>359</v>
      </c>
      <c r="H7" s="77" t="s">
        <v>360</v>
      </c>
      <c r="I7" s="803"/>
    </row>
    <row r="8" spans="1:9" ht="12.75">
      <c r="A8" s="76" t="s">
        <v>7</v>
      </c>
      <c r="B8" s="76" t="s">
        <v>1</v>
      </c>
      <c r="C8" s="76" t="s">
        <v>2</v>
      </c>
      <c r="D8" s="76" t="s">
        <v>361</v>
      </c>
      <c r="E8" s="76" t="s">
        <v>362</v>
      </c>
      <c r="F8" s="76" t="s">
        <v>363</v>
      </c>
      <c r="G8" s="76" t="s">
        <v>364</v>
      </c>
      <c r="H8" s="77" t="s">
        <v>365</v>
      </c>
      <c r="I8" s="803"/>
    </row>
    <row r="9" spans="1:9" ht="12.75">
      <c r="A9" s="76"/>
      <c r="B9" s="76"/>
      <c r="C9" s="76"/>
      <c r="D9" s="76"/>
      <c r="E9" s="76" t="s">
        <v>366</v>
      </c>
      <c r="F9" s="76"/>
      <c r="G9" s="76" t="s">
        <v>367</v>
      </c>
      <c r="H9" s="77"/>
      <c r="I9" s="803"/>
    </row>
    <row r="10" spans="1:9" ht="12.75">
      <c r="A10" s="78"/>
      <c r="B10" s="78"/>
      <c r="C10" s="78"/>
      <c r="D10" s="78"/>
      <c r="E10" s="78" t="s">
        <v>368</v>
      </c>
      <c r="F10" s="78"/>
      <c r="G10" s="78" t="s">
        <v>369</v>
      </c>
      <c r="H10" s="79"/>
      <c r="I10" s="804"/>
    </row>
    <row r="11" spans="1:9" ht="12.75">
      <c r="A11" s="80">
        <v>1</v>
      </c>
      <c r="B11" s="80">
        <v>2</v>
      </c>
      <c r="C11" s="80">
        <v>3</v>
      </c>
      <c r="D11" s="80">
        <v>4</v>
      </c>
      <c r="E11" s="80">
        <v>5</v>
      </c>
      <c r="F11" s="80">
        <v>6</v>
      </c>
      <c r="G11" s="80">
        <v>7</v>
      </c>
      <c r="H11" s="80">
        <v>8</v>
      </c>
      <c r="I11" s="81">
        <v>9</v>
      </c>
    </row>
    <row r="12" spans="1:9" ht="12.75">
      <c r="A12" s="805">
        <v>1</v>
      </c>
      <c r="B12" s="805">
        <v>600</v>
      </c>
      <c r="C12" s="805">
        <v>60014</v>
      </c>
      <c r="D12" s="808" t="s">
        <v>446</v>
      </c>
      <c r="E12" s="811" t="s">
        <v>370</v>
      </c>
      <c r="F12" s="811">
        <v>2022</v>
      </c>
      <c r="G12" s="814">
        <f>I12</f>
        <v>5874025</v>
      </c>
      <c r="H12" s="731" t="s">
        <v>371</v>
      </c>
      <c r="I12" s="82">
        <f>SUM(I13:I15)</f>
        <v>5874025</v>
      </c>
    </row>
    <row r="13" spans="1:9" ht="12.75">
      <c r="A13" s="806"/>
      <c r="B13" s="806"/>
      <c r="C13" s="806"/>
      <c r="D13" s="809"/>
      <c r="E13" s="812"/>
      <c r="F13" s="812"/>
      <c r="G13" s="815"/>
      <c r="H13" s="732" t="s">
        <v>372</v>
      </c>
      <c r="I13" s="83">
        <f>2937013-255074</f>
        <v>2681939</v>
      </c>
    </row>
    <row r="14" spans="1:9" ht="16.5" customHeight="1">
      <c r="A14" s="806"/>
      <c r="B14" s="806"/>
      <c r="C14" s="806"/>
      <c r="D14" s="809"/>
      <c r="E14" s="812"/>
      <c r="F14" s="812"/>
      <c r="G14" s="815"/>
      <c r="H14" s="733" t="s">
        <v>373</v>
      </c>
      <c r="I14" s="84">
        <v>0</v>
      </c>
    </row>
    <row r="15" spans="1:9" ht="12" customHeight="1">
      <c r="A15" s="807"/>
      <c r="B15" s="807"/>
      <c r="C15" s="807"/>
      <c r="D15" s="810"/>
      <c r="E15" s="813"/>
      <c r="F15" s="813"/>
      <c r="G15" s="816"/>
      <c r="H15" s="732" t="s">
        <v>374</v>
      </c>
      <c r="I15" s="84">
        <f>2937012+255074</f>
        <v>3192086</v>
      </c>
    </row>
    <row r="16" spans="1:9" ht="12.75">
      <c r="A16" s="820">
        <v>2</v>
      </c>
      <c r="B16" s="820">
        <v>600</v>
      </c>
      <c r="C16" s="820">
        <v>60014</v>
      </c>
      <c r="D16" s="823" t="s">
        <v>466</v>
      </c>
      <c r="E16" s="826" t="s">
        <v>370</v>
      </c>
      <c r="F16" s="826">
        <v>2022</v>
      </c>
      <c r="G16" s="817">
        <f>I16</f>
        <v>11170000</v>
      </c>
      <c r="H16" s="731" t="s">
        <v>371</v>
      </c>
      <c r="I16" s="85">
        <f>SUM(I17:I19)</f>
        <v>11170000</v>
      </c>
    </row>
    <row r="17" spans="1:9" ht="12.75">
      <c r="A17" s="821"/>
      <c r="B17" s="821"/>
      <c r="C17" s="821"/>
      <c r="D17" s="824"/>
      <c r="E17" s="827"/>
      <c r="F17" s="827"/>
      <c r="G17" s="818"/>
      <c r="H17" s="732" t="s">
        <v>372</v>
      </c>
      <c r="I17" s="86">
        <v>558500</v>
      </c>
    </row>
    <row r="18" spans="1:9" ht="23.25" customHeight="1">
      <c r="A18" s="821"/>
      <c r="B18" s="821"/>
      <c r="C18" s="821"/>
      <c r="D18" s="824"/>
      <c r="E18" s="827"/>
      <c r="F18" s="827"/>
      <c r="G18" s="818"/>
      <c r="H18" s="733" t="s">
        <v>373</v>
      </c>
      <c r="I18" s="87">
        <v>0</v>
      </c>
    </row>
    <row r="19" spans="1:9" ht="12.75">
      <c r="A19" s="822"/>
      <c r="B19" s="822"/>
      <c r="C19" s="822"/>
      <c r="D19" s="825"/>
      <c r="E19" s="828"/>
      <c r="F19" s="828"/>
      <c r="G19" s="819"/>
      <c r="H19" s="732" t="s">
        <v>374</v>
      </c>
      <c r="I19" s="87">
        <v>10611500</v>
      </c>
    </row>
    <row r="20" spans="1:9" ht="12.75">
      <c r="A20" s="820">
        <v>3</v>
      </c>
      <c r="B20" s="820">
        <v>600</v>
      </c>
      <c r="C20" s="820">
        <v>60014</v>
      </c>
      <c r="D20" s="823" t="s">
        <v>375</v>
      </c>
      <c r="E20" s="826" t="s">
        <v>370</v>
      </c>
      <c r="F20" s="826">
        <v>2022</v>
      </c>
      <c r="G20" s="817">
        <f>I20</f>
        <v>115520</v>
      </c>
      <c r="H20" s="731" t="s">
        <v>371</v>
      </c>
      <c r="I20" s="85">
        <f>SUM(I21:I23)</f>
        <v>115520</v>
      </c>
    </row>
    <row r="21" spans="1:9" ht="12.75">
      <c r="A21" s="821"/>
      <c r="B21" s="821"/>
      <c r="C21" s="821"/>
      <c r="D21" s="824"/>
      <c r="E21" s="827"/>
      <c r="F21" s="827"/>
      <c r="G21" s="818"/>
      <c r="H21" s="732" t="s">
        <v>372</v>
      </c>
      <c r="I21" s="86">
        <v>115520</v>
      </c>
    </row>
    <row r="22" spans="1:9" ht="12.75">
      <c r="A22" s="821"/>
      <c r="B22" s="821"/>
      <c r="C22" s="821"/>
      <c r="D22" s="824"/>
      <c r="E22" s="827"/>
      <c r="F22" s="827"/>
      <c r="G22" s="818"/>
      <c r="H22" s="733" t="s">
        <v>373</v>
      </c>
      <c r="I22" s="87"/>
    </row>
    <row r="23" spans="1:9" ht="12.75">
      <c r="A23" s="822"/>
      <c r="B23" s="822"/>
      <c r="C23" s="822"/>
      <c r="D23" s="825"/>
      <c r="E23" s="828"/>
      <c r="F23" s="828"/>
      <c r="G23" s="819"/>
      <c r="H23" s="732" t="s">
        <v>374</v>
      </c>
      <c r="I23" s="87">
        <v>0</v>
      </c>
    </row>
    <row r="24" spans="1:9" ht="12.75">
      <c r="A24" s="820">
        <v>4</v>
      </c>
      <c r="B24" s="820">
        <v>710</v>
      </c>
      <c r="C24" s="820">
        <v>71095</v>
      </c>
      <c r="D24" s="823" t="s">
        <v>484</v>
      </c>
      <c r="E24" s="826" t="s">
        <v>376</v>
      </c>
      <c r="F24" s="826">
        <v>2022</v>
      </c>
      <c r="G24" s="817">
        <f>I24</f>
        <v>600084</v>
      </c>
      <c r="H24" s="731" t="s">
        <v>371</v>
      </c>
      <c r="I24" s="85">
        <f>SUM(I25:I27)</f>
        <v>600084</v>
      </c>
    </row>
    <row r="25" spans="1:9" ht="12.75">
      <c r="A25" s="821"/>
      <c r="B25" s="821"/>
      <c r="C25" s="821"/>
      <c r="D25" s="824"/>
      <c r="E25" s="827"/>
      <c r="F25" s="827"/>
      <c r="G25" s="818"/>
      <c r="H25" s="732" t="s">
        <v>372</v>
      </c>
      <c r="I25" s="86">
        <f>600084-476900</f>
        <v>123184</v>
      </c>
    </row>
    <row r="26" spans="1:9" ht="12.75">
      <c r="A26" s="821"/>
      <c r="B26" s="821"/>
      <c r="C26" s="821"/>
      <c r="D26" s="824"/>
      <c r="E26" s="827"/>
      <c r="F26" s="827"/>
      <c r="G26" s="818"/>
      <c r="H26" s="733" t="s">
        <v>373</v>
      </c>
      <c r="I26" s="87">
        <v>0</v>
      </c>
    </row>
    <row r="27" spans="1:9" ht="12.75">
      <c r="A27" s="822"/>
      <c r="B27" s="822"/>
      <c r="C27" s="822"/>
      <c r="D27" s="825"/>
      <c r="E27" s="828"/>
      <c r="F27" s="828"/>
      <c r="G27" s="819"/>
      <c r="H27" s="732" t="s">
        <v>374</v>
      </c>
      <c r="I27" s="87">
        <v>476900</v>
      </c>
    </row>
    <row r="28" spans="1:9" ht="12.75">
      <c r="A28" s="820">
        <v>5</v>
      </c>
      <c r="B28" s="820">
        <v>750</v>
      </c>
      <c r="C28" s="820">
        <v>75095</v>
      </c>
      <c r="D28" s="823" t="s">
        <v>377</v>
      </c>
      <c r="E28" s="826" t="s">
        <v>378</v>
      </c>
      <c r="F28" s="826">
        <v>2022</v>
      </c>
      <c r="G28" s="817">
        <f>I28</f>
        <v>80000</v>
      </c>
      <c r="H28" s="731" t="s">
        <v>371</v>
      </c>
      <c r="I28" s="85">
        <f>SUM(I29:I31)</f>
        <v>80000</v>
      </c>
    </row>
    <row r="29" spans="1:9" ht="12.75">
      <c r="A29" s="821"/>
      <c r="B29" s="821"/>
      <c r="C29" s="821"/>
      <c r="D29" s="824"/>
      <c r="E29" s="827"/>
      <c r="F29" s="827"/>
      <c r="G29" s="818"/>
      <c r="H29" s="732" t="s">
        <v>372</v>
      </c>
      <c r="I29" s="86">
        <v>80000</v>
      </c>
    </row>
    <row r="30" spans="1:9" ht="12.75">
      <c r="A30" s="821"/>
      <c r="B30" s="821"/>
      <c r="C30" s="821"/>
      <c r="D30" s="824"/>
      <c r="E30" s="827"/>
      <c r="F30" s="827"/>
      <c r="G30" s="818"/>
      <c r="H30" s="733" t="s">
        <v>373</v>
      </c>
      <c r="I30" s="87"/>
    </row>
    <row r="31" spans="1:9" ht="12.75">
      <c r="A31" s="822"/>
      <c r="B31" s="822"/>
      <c r="C31" s="822"/>
      <c r="D31" s="825"/>
      <c r="E31" s="828"/>
      <c r="F31" s="828"/>
      <c r="G31" s="819"/>
      <c r="H31" s="732" t="s">
        <v>374</v>
      </c>
      <c r="I31" s="87"/>
    </row>
    <row r="32" spans="1:9" ht="12.75">
      <c r="A32" s="820">
        <v>6</v>
      </c>
      <c r="B32" s="820">
        <v>750</v>
      </c>
      <c r="C32" s="820">
        <v>75095</v>
      </c>
      <c r="D32" s="823" t="s">
        <v>455</v>
      </c>
      <c r="E32" s="826" t="s">
        <v>376</v>
      </c>
      <c r="F32" s="826">
        <v>2022</v>
      </c>
      <c r="G32" s="817">
        <f>I32</f>
        <v>49000</v>
      </c>
      <c r="H32" s="731" t="s">
        <v>371</v>
      </c>
      <c r="I32" s="85">
        <f>SUM(I33:I35)</f>
        <v>49000</v>
      </c>
    </row>
    <row r="33" spans="1:9" ht="12.75">
      <c r="A33" s="821"/>
      <c r="B33" s="821"/>
      <c r="C33" s="821"/>
      <c r="D33" s="824"/>
      <c r="E33" s="827"/>
      <c r="F33" s="827"/>
      <c r="G33" s="818"/>
      <c r="H33" s="732" t="s">
        <v>372</v>
      </c>
      <c r="I33" s="86">
        <v>49000</v>
      </c>
    </row>
    <row r="34" spans="1:9" ht="12.75">
      <c r="A34" s="821"/>
      <c r="B34" s="821"/>
      <c r="C34" s="821"/>
      <c r="D34" s="824"/>
      <c r="E34" s="827"/>
      <c r="F34" s="827"/>
      <c r="G34" s="818"/>
      <c r="H34" s="733" t="s">
        <v>373</v>
      </c>
      <c r="I34" s="87">
        <v>0</v>
      </c>
    </row>
    <row r="35" spans="1:9" ht="12.75">
      <c r="A35" s="822"/>
      <c r="B35" s="822"/>
      <c r="C35" s="822"/>
      <c r="D35" s="825"/>
      <c r="E35" s="828"/>
      <c r="F35" s="828"/>
      <c r="G35" s="819"/>
      <c r="H35" s="732" t="s">
        <v>374</v>
      </c>
      <c r="I35" s="87">
        <v>0</v>
      </c>
    </row>
    <row r="36" spans="1:9" ht="12.75">
      <c r="A36" s="820">
        <v>7</v>
      </c>
      <c r="B36" s="820">
        <v>750</v>
      </c>
      <c r="C36" s="820">
        <v>75095</v>
      </c>
      <c r="D36" s="823" t="s">
        <v>379</v>
      </c>
      <c r="E36" s="826" t="s">
        <v>376</v>
      </c>
      <c r="F36" s="826">
        <v>2022</v>
      </c>
      <c r="G36" s="817">
        <f>I36</f>
        <v>430000</v>
      </c>
      <c r="H36" s="731" t="s">
        <v>371</v>
      </c>
      <c r="I36" s="88">
        <f>I37+I38</f>
        <v>430000</v>
      </c>
    </row>
    <row r="37" spans="1:9" ht="12.75">
      <c r="A37" s="821"/>
      <c r="B37" s="821"/>
      <c r="C37" s="821"/>
      <c r="D37" s="824"/>
      <c r="E37" s="827"/>
      <c r="F37" s="827"/>
      <c r="G37" s="818"/>
      <c r="H37" s="732" t="s">
        <v>372</v>
      </c>
      <c r="I37" s="89">
        <v>134633</v>
      </c>
    </row>
    <row r="38" spans="1:9" ht="12.75">
      <c r="A38" s="821"/>
      <c r="B38" s="821"/>
      <c r="C38" s="821"/>
      <c r="D38" s="824"/>
      <c r="E38" s="827"/>
      <c r="F38" s="827"/>
      <c r="G38" s="818"/>
      <c r="H38" s="733" t="s">
        <v>373</v>
      </c>
      <c r="I38" s="89">
        <v>295367</v>
      </c>
    </row>
    <row r="39" spans="1:9" ht="12.75">
      <c r="A39" s="822"/>
      <c r="B39" s="822"/>
      <c r="C39" s="822"/>
      <c r="D39" s="825"/>
      <c r="E39" s="828"/>
      <c r="F39" s="828"/>
      <c r="G39" s="819"/>
      <c r="H39" s="732" t="s">
        <v>374</v>
      </c>
      <c r="I39" s="90">
        <v>0</v>
      </c>
    </row>
    <row r="40" spans="1:9" ht="12.75">
      <c r="A40" s="820">
        <v>8</v>
      </c>
      <c r="B40" s="820">
        <v>926</v>
      </c>
      <c r="C40" s="820">
        <v>92695</v>
      </c>
      <c r="D40" s="823" t="s">
        <v>456</v>
      </c>
      <c r="E40" s="826" t="s">
        <v>376</v>
      </c>
      <c r="F40" s="826">
        <v>2022</v>
      </c>
      <c r="G40" s="817">
        <f>I40</f>
        <v>680281</v>
      </c>
      <c r="H40" s="731" t="s">
        <v>371</v>
      </c>
      <c r="I40" s="88">
        <f>I41+I42+I43</f>
        <v>680281</v>
      </c>
    </row>
    <row r="41" spans="1:9" ht="12.75">
      <c r="A41" s="821"/>
      <c r="B41" s="821"/>
      <c r="C41" s="821"/>
      <c r="D41" s="824"/>
      <c r="E41" s="827"/>
      <c r="F41" s="827"/>
      <c r="G41" s="818"/>
      <c r="H41" s="732" t="s">
        <v>372</v>
      </c>
      <c r="I41" s="89">
        <v>340140</v>
      </c>
    </row>
    <row r="42" spans="1:9" ht="12.75">
      <c r="A42" s="821"/>
      <c r="B42" s="821"/>
      <c r="C42" s="821"/>
      <c r="D42" s="824"/>
      <c r="E42" s="827"/>
      <c r="F42" s="827"/>
      <c r="G42" s="818"/>
      <c r="H42" s="733" t="s">
        <v>373</v>
      </c>
      <c r="I42" s="89">
        <v>0</v>
      </c>
    </row>
    <row r="43" spans="1:9" ht="12.75">
      <c r="A43" s="822"/>
      <c r="B43" s="822"/>
      <c r="C43" s="822"/>
      <c r="D43" s="825"/>
      <c r="E43" s="828"/>
      <c r="F43" s="828"/>
      <c r="G43" s="819"/>
      <c r="H43" s="732" t="s">
        <v>374</v>
      </c>
      <c r="I43" s="89">
        <v>340141</v>
      </c>
    </row>
    <row r="44" spans="1:9" ht="12.75">
      <c r="A44" s="820">
        <v>9</v>
      </c>
      <c r="B44" s="820">
        <v>926</v>
      </c>
      <c r="C44" s="820">
        <v>92695</v>
      </c>
      <c r="D44" s="823" t="s">
        <v>457</v>
      </c>
      <c r="E44" s="826" t="s">
        <v>376</v>
      </c>
      <c r="F44" s="826">
        <v>2022</v>
      </c>
      <c r="G44" s="817">
        <f>I44</f>
        <v>40000</v>
      </c>
      <c r="H44" s="731" t="s">
        <v>371</v>
      </c>
      <c r="I44" s="88">
        <f>I45+I46+I47</f>
        <v>40000</v>
      </c>
    </row>
    <row r="45" spans="1:9" ht="12.75">
      <c r="A45" s="821"/>
      <c r="B45" s="821"/>
      <c r="C45" s="821"/>
      <c r="D45" s="824"/>
      <c r="E45" s="827"/>
      <c r="F45" s="827"/>
      <c r="G45" s="818"/>
      <c r="H45" s="732" t="s">
        <v>372</v>
      </c>
      <c r="I45" s="89">
        <v>20000</v>
      </c>
    </row>
    <row r="46" spans="1:9" ht="12.75">
      <c r="A46" s="821"/>
      <c r="B46" s="821"/>
      <c r="C46" s="821"/>
      <c r="D46" s="824"/>
      <c r="E46" s="827"/>
      <c r="F46" s="827"/>
      <c r="G46" s="818"/>
      <c r="H46" s="733" t="s">
        <v>373</v>
      </c>
      <c r="I46" s="89">
        <v>0</v>
      </c>
    </row>
    <row r="47" spans="1:9" ht="12.75">
      <c r="A47" s="822"/>
      <c r="B47" s="822"/>
      <c r="C47" s="822"/>
      <c r="D47" s="825"/>
      <c r="E47" s="828"/>
      <c r="F47" s="828"/>
      <c r="G47" s="819"/>
      <c r="H47" s="732" t="s">
        <v>374</v>
      </c>
      <c r="I47" s="628">
        <v>20000</v>
      </c>
    </row>
    <row r="48" spans="1:9" ht="12.75">
      <c r="A48" s="829" t="s">
        <v>380</v>
      </c>
      <c r="B48" s="830"/>
      <c r="C48" s="830"/>
      <c r="D48" s="830"/>
      <c r="E48" s="831"/>
      <c r="F48" s="838"/>
      <c r="G48" s="841">
        <f>G44+G40+G36+G32+G28+G24+G20+G16+G12</f>
        <v>19038910</v>
      </c>
      <c r="H48" s="731" t="s">
        <v>371</v>
      </c>
      <c r="I48" s="85">
        <f>I12+I16+I20+I24+I28+I32+I36+I40+I44</f>
        <v>19038910</v>
      </c>
    </row>
    <row r="49" spans="1:9" ht="13.5">
      <c r="A49" s="832"/>
      <c r="B49" s="833"/>
      <c r="C49" s="833"/>
      <c r="D49" s="833"/>
      <c r="E49" s="834"/>
      <c r="F49" s="839"/>
      <c r="G49" s="842"/>
      <c r="H49" s="734" t="s">
        <v>372</v>
      </c>
      <c r="I49" s="91">
        <f>I13+I17+I21+I25+I29+I33+I37+I41+I45</f>
        <v>4102916</v>
      </c>
    </row>
    <row r="50" spans="1:9" ht="27">
      <c r="A50" s="832"/>
      <c r="B50" s="833"/>
      <c r="C50" s="833"/>
      <c r="D50" s="833"/>
      <c r="E50" s="834"/>
      <c r="F50" s="839"/>
      <c r="G50" s="842"/>
      <c r="H50" s="735" t="s">
        <v>373</v>
      </c>
      <c r="I50" s="91">
        <f>I14+I18+I22+I26+I30+I34+I38+I42+I46</f>
        <v>295367</v>
      </c>
    </row>
    <row r="51" spans="1:9" ht="13.5">
      <c r="A51" s="835"/>
      <c r="B51" s="836"/>
      <c r="C51" s="836"/>
      <c r="D51" s="836"/>
      <c r="E51" s="837"/>
      <c r="F51" s="840"/>
      <c r="G51" s="843"/>
      <c r="H51" s="734" t="s">
        <v>374</v>
      </c>
      <c r="I51" s="91">
        <f>I15+I19+I23+I27+I31+I35+I39+I43+I47</f>
        <v>14640627</v>
      </c>
    </row>
    <row r="61" ht="15">
      <c r="E61" s="687" t="s">
        <v>504</v>
      </c>
    </row>
    <row r="65" ht="15">
      <c r="E65" s="130"/>
    </row>
  </sheetData>
  <sheetProtection/>
  <mergeCells count="71">
    <mergeCell ref="D40:D43"/>
    <mergeCell ref="E40:E43"/>
    <mergeCell ref="F40:F43"/>
    <mergeCell ref="G44:G47"/>
    <mergeCell ref="A16:A19"/>
    <mergeCell ref="B16:B19"/>
    <mergeCell ref="C16:C19"/>
    <mergeCell ref="D16:D19"/>
    <mergeCell ref="E16:E19"/>
    <mergeCell ref="G40:G43"/>
    <mergeCell ref="A40:A43"/>
    <mergeCell ref="B40:B43"/>
    <mergeCell ref="A48:E51"/>
    <mergeCell ref="F48:F51"/>
    <mergeCell ref="G48:G51"/>
    <mergeCell ref="A44:A47"/>
    <mergeCell ref="B44:B47"/>
    <mergeCell ref="C44:C47"/>
    <mergeCell ref="C40:C43"/>
    <mergeCell ref="D44:D47"/>
    <mergeCell ref="E44:E47"/>
    <mergeCell ref="F44:F47"/>
    <mergeCell ref="F36:F39"/>
    <mergeCell ref="G36:G39"/>
    <mergeCell ref="A32:A35"/>
    <mergeCell ref="B32:B35"/>
    <mergeCell ref="G32:G35"/>
    <mergeCell ref="C32:C35"/>
    <mergeCell ref="D32:D35"/>
    <mergeCell ref="E32:E35"/>
    <mergeCell ref="F32:F35"/>
    <mergeCell ref="A36:A39"/>
    <mergeCell ref="B36:B39"/>
    <mergeCell ref="C36:C39"/>
    <mergeCell ref="D36:D39"/>
    <mergeCell ref="E36:E39"/>
    <mergeCell ref="F28:F31"/>
    <mergeCell ref="G28:G31"/>
    <mergeCell ref="A28:A31"/>
    <mergeCell ref="B28:B31"/>
    <mergeCell ref="C28:C31"/>
    <mergeCell ref="D28:D31"/>
    <mergeCell ref="E28:E31"/>
    <mergeCell ref="C24:C27"/>
    <mergeCell ref="D24:D27"/>
    <mergeCell ref="E24:E27"/>
    <mergeCell ref="F24:F27"/>
    <mergeCell ref="F12:F15"/>
    <mergeCell ref="A24:A27"/>
    <mergeCell ref="B24:B27"/>
    <mergeCell ref="F16:F19"/>
    <mergeCell ref="G12:G15"/>
    <mergeCell ref="G20:G23"/>
    <mergeCell ref="G24:G27"/>
    <mergeCell ref="G16:G19"/>
    <mergeCell ref="A20:A23"/>
    <mergeCell ref="B20:B23"/>
    <mergeCell ref="C20:C23"/>
    <mergeCell ref="D20:D23"/>
    <mergeCell ref="E20:E23"/>
    <mergeCell ref="F20:F23"/>
    <mergeCell ref="G1:I1"/>
    <mergeCell ref="G2:I2"/>
    <mergeCell ref="G3:I3"/>
    <mergeCell ref="A4:I4"/>
    <mergeCell ref="I6:I10"/>
    <mergeCell ref="A12:A15"/>
    <mergeCell ref="B12:B15"/>
    <mergeCell ref="C12:C15"/>
    <mergeCell ref="D12:D15"/>
    <mergeCell ref="E12:E15"/>
  </mergeCells>
  <printOptions/>
  <pageMargins left="0.7086614173228347" right="0.7086614173228347" top="0.984251968503937" bottom="0.7086614173228347" header="0.31496062992125984" footer="0.31496062992125984"/>
  <pageSetup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H40" sqref="H40"/>
    </sheetView>
  </sheetViews>
  <sheetFormatPr defaultColWidth="9.00390625" defaultRowHeight="12.75"/>
  <cols>
    <col min="1" max="1" width="5.875" style="640" customWidth="1"/>
    <col min="2" max="3" width="8.75390625" style="640" customWidth="1"/>
    <col min="4" max="4" width="61.75390625" style="640" customWidth="1"/>
    <col min="5" max="5" width="11.00390625" style="631" customWidth="1"/>
    <col min="6" max="6" width="11.25390625" style="631" customWidth="1"/>
    <col min="7" max="7" width="9.625" style="631" customWidth="1"/>
    <col min="8" max="8" width="11.875" style="631" customWidth="1"/>
  </cols>
  <sheetData>
    <row r="1" spans="4:8" ht="13.5" customHeight="1">
      <c r="D1" s="641"/>
      <c r="E1" s="629"/>
      <c r="F1" s="629"/>
      <c r="G1" s="629"/>
      <c r="H1" s="630" t="s">
        <v>401</v>
      </c>
    </row>
    <row r="2" ht="13.5" customHeight="1">
      <c r="H2" s="630" t="s">
        <v>274</v>
      </c>
    </row>
    <row r="3" ht="12.75" customHeight="1">
      <c r="H3" s="93" t="s">
        <v>507</v>
      </c>
    </row>
    <row r="4" spans="3:6" ht="15" customHeight="1">
      <c r="C4" s="860" t="s">
        <v>441</v>
      </c>
      <c r="D4" s="861"/>
      <c r="E4" s="861"/>
      <c r="F4" s="861"/>
    </row>
    <row r="5" spans="3:6" ht="18" customHeight="1">
      <c r="C5" s="861"/>
      <c r="D5" s="861"/>
      <c r="E5" s="861"/>
      <c r="F5" s="861"/>
    </row>
    <row r="6" ht="13.5" customHeight="1" thickBot="1">
      <c r="F6" s="632"/>
    </row>
    <row r="7" spans="1:8" ht="15" customHeight="1">
      <c r="A7" s="849" t="s">
        <v>1</v>
      </c>
      <c r="B7" s="849" t="s">
        <v>188</v>
      </c>
      <c r="C7" s="849" t="s">
        <v>18</v>
      </c>
      <c r="D7" s="849" t="s">
        <v>123</v>
      </c>
      <c r="E7" s="854" t="s">
        <v>402</v>
      </c>
      <c r="F7" s="844" t="s">
        <v>400</v>
      </c>
      <c r="G7" s="633" t="s">
        <v>403</v>
      </c>
      <c r="H7" s="634"/>
    </row>
    <row r="8" spans="1:8" ht="8.25" customHeight="1">
      <c r="A8" s="850"/>
      <c r="B8" s="852"/>
      <c r="C8" s="852"/>
      <c r="D8" s="850"/>
      <c r="E8" s="855"/>
      <c r="F8" s="845"/>
      <c r="G8" s="847" t="s">
        <v>216</v>
      </c>
      <c r="H8" s="848" t="s">
        <v>213</v>
      </c>
    </row>
    <row r="9" spans="1:8" ht="7.5" customHeight="1">
      <c r="A9" s="850"/>
      <c r="B9" s="852"/>
      <c r="C9" s="852"/>
      <c r="D9" s="850"/>
      <c r="E9" s="855"/>
      <c r="F9" s="845"/>
      <c r="G9" s="847"/>
      <c r="H9" s="848"/>
    </row>
    <row r="10" spans="1:8" ht="13.5" customHeight="1" hidden="1">
      <c r="A10" s="850"/>
      <c r="B10" s="852"/>
      <c r="C10" s="852"/>
      <c r="D10" s="850"/>
      <c r="E10" s="855"/>
      <c r="F10" s="845"/>
      <c r="G10" s="847"/>
      <c r="H10" s="848"/>
    </row>
    <row r="11" spans="1:8" ht="13.5" customHeight="1">
      <c r="A11" s="850"/>
      <c r="B11" s="852"/>
      <c r="C11" s="852"/>
      <c r="D11" s="850"/>
      <c r="E11" s="855"/>
      <c r="F11" s="845"/>
      <c r="G11" s="847"/>
      <c r="H11" s="848"/>
    </row>
    <row r="12" spans="1:8" ht="13.5" customHeight="1">
      <c r="A12" s="850"/>
      <c r="B12" s="852"/>
      <c r="C12" s="852"/>
      <c r="D12" s="850"/>
      <c r="E12" s="855"/>
      <c r="F12" s="845"/>
      <c r="G12" s="847"/>
      <c r="H12" s="848"/>
    </row>
    <row r="13" spans="1:8" ht="6.75" customHeight="1">
      <c r="A13" s="850"/>
      <c r="B13" s="852"/>
      <c r="C13" s="852"/>
      <c r="D13" s="850"/>
      <c r="E13" s="855"/>
      <c r="F13" s="845"/>
      <c r="G13" s="847"/>
      <c r="H13" s="848"/>
    </row>
    <row r="14" spans="1:8" ht="1.5" customHeight="1">
      <c r="A14" s="850"/>
      <c r="B14" s="852"/>
      <c r="C14" s="852"/>
      <c r="D14" s="850"/>
      <c r="E14" s="855"/>
      <c r="F14" s="845"/>
      <c r="G14" s="847"/>
      <c r="H14" s="848"/>
    </row>
    <row r="15" spans="1:8" ht="1.5" customHeight="1">
      <c r="A15" s="850"/>
      <c r="B15" s="852"/>
      <c r="C15" s="852"/>
      <c r="D15" s="850"/>
      <c r="E15" s="855"/>
      <c r="F15" s="845"/>
      <c r="G15" s="847"/>
      <c r="H15" s="848"/>
    </row>
    <row r="16" spans="1:8" ht="13.5" customHeight="1">
      <c r="A16" s="851"/>
      <c r="B16" s="853"/>
      <c r="C16" s="853"/>
      <c r="D16" s="851"/>
      <c r="E16" s="856"/>
      <c r="F16" s="846"/>
      <c r="G16" s="847"/>
      <c r="H16" s="848"/>
    </row>
    <row r="17" spans="1:8" ht="13.5" customHeight="1">
      <c r="A17" s="642">
        <v>1</v>
      </c>
      <c r="B17" s="642">
        <v>2</v>
      </c>
      <c r="C17" s="642">
        <v>3</v>
      </c>
      <c r="D17" s="642">
        <v>4</v>
      </c>
      <c r="E17" s="635">
        <v>5</v>
      </c>
      <c r="F17" s="636">
        <v>6</v>
      </c>
      <c r="G17" s="637">
        <v>7</v>
      </c>
      <c r="H17" s="664">
        <v>8</v>
      </c>
    </row>
    <row r="18" spans="1:8" ht="13.5" customHeight="1">
      <c r="A18" s="643">
        <v>600</v>
      </c>
      <c r="B18" s="644"/>
      <c r="C18" s="643"/>
      <c r="D18" s="643" t="s">
        <v>72</v>
      </c>
      <c r="E18" s="660">
        <f>E19</f>
        <v>2937012</v>
      </c>
      <c r="F18" s="665">
        <f>F19</f>
        <v>5874025</v>
      </c>
      <c r="G18" s="638">
        <f>G19</f>
        <v>0</v>
      </c>
      <c r="H18" s="666">
        <f>H19</f>
        <v>5874025</v>
      </c>
    </row>
    <row r="19" spans="1:8" ht="13.5" customHeight="1">
      <c r="A19" s="645"/>
      <c r="B19" s="646">
        <v>60014</v>
      </c>
      <c r="C19" s="647"/>
      <c r="D19" s="648" t="s">
        <v>73</v>
      </c>
      <c r="E19" s="661">
        <f>E20</f>
        <v>2937012</v>
      </c>
      <c r="F19" s="667">
        <f>F23</f>
        <v>5874025</v>
      </c>
      <c r="G19" s="639">
        <f>G23</f>
        <v>0</v>
      </c>
      <c r="H19" s="668">
        <f>H23</f>
        <v>5874025</v>
      </c>
    </row>
    <row r="20" spans="1:8" ht="13.5" customHeight="1">
      <c r="A20" s="649"/>
      <c r="B20" s="650"/>
      <c r="C20" s="866">
        <v>6350</v>
      </c>
      <c r="D20" s="863" t="s">
        <v>415</v>
      </c>
      <c r="E20" s="857">
        <v>2937012</v>
      </c>
      <c r="F20" s="858">
        <f>G20</f>
        <v>0</v>
      </c>
      <c r="G20" s="859">
        <v>0</v>
      </c>
      <c r="H20" s="862">
        <v>0</v>
      </c>
    </row>
    <row r="21" spans="1:8" ht="13.5" customHeight="1">
      <c r="A21" s="649"/>
      <c r="B21" s="650"/>
      <c r="C21" s="867"/>
      <c r="D21" s="864"/>
      <c r="E21" s="857"/>
      <c r="F21" s="858"/>
      <c r="G21" s="859"/>
      <c r="H21" s="862"/>
    </row>
    <row r="22" spans="1:8" ht="13.5" customHeight="1">
      <c r="A22" s="649"/>
      <c r="B22" s="650"/>
      <c r="C22" s="868"/>
      <c r="D22" s="865"/>
      <c r="E22" s="857"/>
      <c r="F22" s="858"/>
      <c r="G22" s="859"/>
      <c r="H22" s="862"/>
    </row>
    <row r="23" spans="1:8" s="659" customFormat="1" ht="20.25" customHeight="1">
      <c r="A23" s="657"/>
      <c r="B23" s="658"/>
      <c r="C23" s="654"/>
      <c r="D23" s="655" t="s">
        <v>370</v>
      </c>
      <c r="E23" s="663"/>
      <c r="F23" s="671">
        <f>F24</f>
        <v>5874025</v>
      </c>
      <c r="G23" s="656">
        <v>0</v>
      </c>
      <c r="H23" s="672">
        <f>H24</f>
        <v>5874025</v>
      </c>
    </row>
    <row r="24" spans="1:8" ht="29.25" customHeight="1">
      <c r="A24" s="649"/>
      <c r="B24" s="650"/>
      <c r="C24" s="651">
        <v>6050</v>
      </c>
      <c r="D24" s="652" t="s">
        <v>446</v>
      </c>
      <c r="E24" s="662"/>
      <c r="F24" s="669">
        <v>5874025</v>
      </c>
      <c r="G24" s="728">
        <v>0</v>
      </c>
      <c r="H24" s="670">
        <v>5874025</v>
      </c>
    </row>
    <row r="25" spans="1:8" ht="13.5" customHeight="1" thickBot="1">
      <c r="A25" s="643"/>
      <c r="B25" s="643"/>
      <c r="C25" s="653"/>
      <c r="D25" s="643" t="s">
        <v>9</v>
      </c>
      <c r="E25" s="660">
        <f>E18</f>
        <v>2937012</v>
      </c>
      <c r="F25" s="673">
        <f>F19</f>
        <v>5874025</v>
      </c>
      <c r="G25" s="674">
        <f>G19</f>
        <v>0</v>
      </c>
      <c r="H25" s="675">
        <f>H19</f>
        <v>5874025</v>
      </c>
    </row>
    <row r="26" ht="13.5" customHeight="1"/>
    <row r="27" ht="13.5" customHeight="1"/>
    <row r="37" ht="13.5">
      <c r="D37" s="411" t="s">
        <v>505</v>
      </c>
    </row>
    <row r="38" spans="4:8" ht="13.5" customHeight="1">
      <c r="D38" s="641"/>
      <c r="E38" s="629"/>
      <c r="F38" s="629"/>
      <c r="G38" s="629"/>
      <c r="H38" s="630" t="s">
        <v>404</v>
      </c>
    </row>
    <row r="39" ht="13.5" customHeight="1">
      <c r="H39" s="630" t="s">
        <v>274</v>
      </c>
    </row>
    <row r="40" ht="13.5" customHeight="1">
      <c r="H40" s="93" t="s">
        <v>507</v>
      </c>
    </row>
    <row r="41" ht="13.5" customHeight="1">
      <c r="H41" s="630"/>
    </row>
    <row r="42" spans="3:6" ht="15" customHeight="1">
      <c r="C42" s="860" t="s">
        <v>464</v>
      </c>
      <c r="D42" s="861"/>
      <c r="E42" s="861"/>
      <c r="F42" s="861"/>
    </row>
    <row r="43" spans="3:6" ht="18" customHeight="1">
      <c r="C43" s="861"/>
      <c r="D43" s="861"/>
      <c r="E43" s="861"/>
      <c r="F43" s="861"/>
    </row>
    <row r="44" ht="13.5" customHeight="1" thickBot="1">
      <c r="F44" s="632"/>
    </row>
    <row r="45" spans="1:8" ht="15" customHeight="1">
      <c r="A45" s="849" t="s">
        <v>1</v>
      </c>
      <c r="B45" s="849" t="s">
        <v>188</v>
      </c>
      <c r="C45" s="849" t="s">
        <v>18</v>
      </c>
      <c r="D45" s="849" t="s">
        <v>123</v>
      </c>
      <c r="E45" s="854" t="s">
        <v>402</v>
      </c>
      <c r="F45" s="844" t="s">
        <v>400</v>
      </c>
      <c r="G45" s="633" t="s">
        <v>403</v>
      </c>
      <c r="H45" s="634"/>
    </row>
    <row r="46" spans="1:8" ht="8.25" customHeight="1">
      <c r="A46" s="850"/>
      <c r="B46" s="852"/>
      <c r="C46" s="852"/>
      <c r="D46" s="850"/>
      <c r="E46" s="855"/>
      <c r="F46" s="845"/>
      <c r="G46" s="847" t="s">
        <v>216</v>
      </c>
      <c r="H46" s="848" t="s">
        <v>213</v>
      </c>
    </row>
    <row r="47" spans="1:8" ht="7.5" customHeight="1">
      <c r="A47" s="850"/>
      <c r="B47" s="852"/>
      <c r="C47" s="852"/>
      <c r="D47" s="850"/>
      <c r="E47" s="855"/>
      <c r="F47" s="845"/>
      <c r="G47" s="847"/>
      <c r="H47" s="848"/>
    </row>
    <row r="48" spans="1:8" ht="13.5" customHeight="1" hidden="1">
      <c r="A48" s="850"/>
      <c r="B48" s="852"/>
      <c r="C48" s="852"/>
      <c r="D48" s="850"/>
      <c r="E48" s="855"/>
      <c r="F48" s="845"/>
      <c r="G48" s="847"/>
      <c r="H48" s="848"/>
    </row>
    <row r="49" spans="1:8" ht="13.5" customHeight="1">
      <c r="A49" s="850"/>
      <c r="B49" s="852"/>
      <c r="C49" s="852"/>
      <c r="D49" s="850"/>
      <c r="E49" s="855"/>
      <c r="F49" s="845"/>
      <c r="G49" s="847"/>
      <c r="H49" s="848"/>
    </row>
    <row r="50" spans="1:8" ht="13.5" customHeight="1">
      <c r="A50" s="850"/>
      <c r="B50" s="852"/>
      <c r="C50" s="852"/>
      <c r="D50" s="850"/>
      <c r="E50" s="855"/>
      <c r="F50" s="845"/>
      <c r="G50" s="847"/>
      <c r="H50" s="848"/>
    </row>
    <row r="51" spans="1:8" ht="6.75" customHeight="1">
      <c r="A51" s="850"/>
      <c r="B51" s="852"/>
      <c r="C51" s="852"/>
      <c r="D51" s="850"/>
      <c r="E51" s="855"/>
      <c r="F51" s="845"/>
      <c r="G51" s="847"/>
      <c r="H51" s="848"/>
    </row>
    <row r="52" spans="1:8" ht="1.5" customHeight="1">
      <c r="A52" s="850"/>
      <c r="B52" s="852"/>
      <c r="C52" s="852"/>
      <c r="D52" s="850"/>
      <c r="E52" s="855"/>
      <c r="F52" s="845"/>
      <c r="G52" s="847"/>
      <c r="H52" s="848"/>
    </row>
    <row r="53" spans="1:8" ht="1.5" customHeight="1">
      <c r="A53" s="850"/>
      <c r="B53" s="852"/>
      <c r="C53" s="852"/>
      <c r="D53" s="850"/>
      <c r="E53" s="855"/>
      <c r="F53" s="845"/>
      <c r="G53" s="847"/>
      <c r="H53" s="848"/>
    </row>
    <row r="54" spans="1:8" ht="13.5" customHeight="1" hidden="1">
      <c r="A54" s="851"/>
      <c r="B54" s="853"/>
      <c r="C54" s="853"/>
      <c r="D54" s="851"/>
      <c r="E54" s="856"/>
      <c r="F54" s="846"/>
      <c r="G54" s="847"/>
      <c r="H54" s="848"/>
    </row>
    <row r="55" spans="1:8" ht="13.5" customHeight="1">
      <c r="A55" s="642">
        <v>1</v>
      </c>
      <c r="B55" s="642">
        <v>2</v>
      </c>
      <c r="C55" s="642">
        <v>3</v>
      </c>
      <c r="D55" s="642">
        <v>4</v>
      </c>
      <c r="E55" s="635">
        <v>5</v>
      </c>
      <c r="F55" s="636">
        <v>6</v>
      </c>
      <c r="G55" s="637">
        <v>7</v>
      </c>
      <c r="H55" s="664">
        <v>8</v>
      </c>
    </row>
    <row r="56" spans="1:8" s="718" customFormat="1" ht="17.25" customHeight="1">
      <c r="A56" s="742">
        <v>600</v>
      </c>
      <c r="B56" s="743"/>
      <c r="C56" s="742"/>
      <c r="D56" s="742" t="s">
        <v>72</v>
      </c>
      <c r="E56" s="744">
        <f>E57</f>
        <v>10611500</v>
      </c>
      <c r="F56" s="745">
        <f>F57</f>
        <v>11170000</v>
      </c>
      <c r="G56" s="746">
        <f>G57</f>
        <v>0</v>
      </c>
      <c r="H56" s="747">
        <f>H57</f>
        <v>11170000</v>
      </c>
    </row>
    <row r="57" spans="1:8" s="718" customFormat="1" ht="18" customHeight="1">
      <c r="A57" s="748"/>
      <c r="B57" s="749">
        <v>60014</v>
      </c>
      <c r="C57" s="750"/>
      <c r="D57" s="751" t="s">
        <v>73</v>
      </c>
      <c r="E57" s="752">
        <f>E58</f>
        <v>10611500</v>
      </c>
      <c r="F57" s="753">
        <f>F61</f>
        <v>11170000</v>
      </c>
      <c r="G57" s="754">
        <f>G61</f>
        <v>0</v>
      </c>
      <c r="H57" s="755">
        <f>H61</f>
        <v>11170000</v>
      </c>
    </row>
    <row r="58" spans="1:8" ht="13.5" customHeight="1">
      <c r="A58" s="649"/>
      <c r="B58" s="650"/>
      <c r="C58" s="866">
        <v>6090</v>
      </c>
      <c r="D58" s="863" t="s">
        <v>465</v>
      </c>
      <c r="E58" s="857">
        <v>10611500</v>
      </c>
      <c r="F58" s="858">
        <f>G58</f>
        <v>0</v>
      </c>
      <c r="G58" s="859">
        <v>0</v>
      </c>
      <c r="H58" s="862">
        <v>0</v>
      </c>
    </row>
    <row r="59" spans="1:8" ht="13.5" customHeight="1">
      <c r="A59" s="649"/>
      <c r="B59" s="650"/>
      <c r="C59" s="867"/>
      <c r="D59" s="864"/>
      <c r="E59" s="857"/>
      <c r="F59" s="858"/>
      <c r="G59" s="859"/>
      <c r="H59" s="862"/>
    </row>
    <row r="60" spans="1:8" ht="13.5" customHeight="1">
      <c r="A60" s="649"/>
      <c r="B60" s="650"/>
      <c r="C60" s="868"/>
      <c r="D60" s="865"/>
      <c r="E60" s="857"/>
      <c r="F60" s="858"/>
      <c r="G60" s="859"/>
      <c r="H60" s="862"/>
    </row>
    <row r="61" spans="1:8" s="659" customFormat="1" ht="20.25" customHeight="1">
      <c r="A61" s="657"/>
      <c r="B61" s="658"/>
      <c r="C61" s="654"/>
      <c r="D61" s="655" t="s">
        <v>370</v>
      </c>
      <c r="E61" s="663"/>
      <c r="F61" s="671">
        <f>F62</f>
        <v>11170000</v>
      </c>
      <c r="G61" s="656">
        <v>0</v>
      </c>
      <c r="H61" s="672">
        <f>H62</f>
        <v>11170000</v>
      </c>
    </row>
    <row r="62" spans="1:8" ht="29.25" customHeight="1">
      <c r="A62" s="649"/>
      <c r="B62" s="650"/>
      <c r="C62" s="651">
        <v>6050</v>
      </c>
      <c r="D62" s="652" t="s">
        <v>466</v>
      </c>
      <c r="E62" s="662"/>
      <c r="F62" s="669">
        <f>H62</f>
        <v>11170000</v>
      </c>
      <c r="G62" s="728">
        <v>0</v>
      </c>
      <c r="H62" s="670">
        <v>11170000</v>
      </c>
    </row>
    <row r="63" spans="1:8" ht="13.5" customHeight="1" thickBot="1">
      <c r="A63" s="643"/>
      <c r="B63" s="643"/>
      <c r="C63" s="643"/>
      <c r="D63" s="643" t="s">
        <v>9</v>
      </c>
      <c r="E63" s="660">
        <f>E57</f>
        <v>10611500</v>
      </c>
      <c r="F63" s="673">
        <f>F56</f>
        <v>11170000</v>
      </c>
      <c r="G63" s="673">
        <f>G56</f>
        <v>0</v>
      </c>
      <c r="H63" s="676">
        <f>H56</f>
        <v>11170000</v>
      </c>
    </row>
    <row r="64" ht="13.5" customHeight="1"/>
    <row r="65" ht="13.5" customHeight="1"/>
    <row r="67" ht="13.5">
      <c r="D67" s="759"/>
    </row>
    <row r="70" ht="15">
      <c r="D70" s="687"/>
    </row>
    <row r="74" ht="13.5">
      <c r="D74" s="411" t="s">
        <v>506</v>
      </c>
    </row>
  </sheetData>
  <sheetProtection/>
  <mergeCells count="30">
    <mergeCell ref="H20:H22"/>
    <mergeCell ref="C4:F5"/>
    <mergeCell ref="D20:D22"/>
    <mergeCell ref="C20:C22"/>
    <mergeCell ref="C58:C60"/>
    <mergeCell ref="D58:D60"/>
    <mergeCell ref="E58:E60"/>
    <mergeCell ref="F58:F60"/>
    <mergeCell ref="G58:G60"/>
    <mergeCell ref="H58:H60"/>
    <mergeCell ref="E20:E22"/>
    <mergeCell ref="F20:F22"/>
    <mergeCell ref="G20:G22"/>
    <mergeCell ref="C42:F43"/>
    <mergeCell ref="H8:H16"/>
    <mergeCell ref="A45:A54"/>
    <mergeCell ref="B45:B54"/>
    <mergeCell ref="C45:C54"/>
    <mergeCell ref="D45:D54"/>
    <mergeCell ref="E45:E54"/>
    <mergeCell ref="F45:F54"/>
    <mergeCell ref="G46:G54"/>
    <mergeCell ref="H46:H54"/>
    <mergeCell ref="A7:A16"/>
    <mergeCell ref="C7:C16"/>
    <mergeCell ref="D7:D16"/>
    <mergeCell ref="E7:E16"/>
    <mergeCell ref="F7:F16"/>
    <mergeCell ref="G8:G16"/>
    <mergeCell ref="B7:B16"/>
  </mergeCells>
  <printOptions/>
  <pageMargins left="0.7086614173228347" right="0.7086614173228347" top="0.984251968503937" bottom="0.70866141732283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Świdwinie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L.M.</dc:creator>
  <cp:keywords/>
  <dc:description/>
  <cp:lastModifiedBy>Anna Buniak</cp:lastModifiedBy>
  <cp:lastPrinted>2021-11-03T10:55:59Z</cp:lastPrinted>
  <dcterms:created xsi:type="dcterms:W3CDTF">2007-10-30T07:10:39Z</dcterms:created>
  <dcterms:modified xsi:type="dcterms:W3CDTF">2021-12-17T07:22:53Z</dcterms:modified>
  <cp:category/>
  <cp:version/>
  <cp:contentType/>
  <cp:contentStatus/>
</cp:coreProperties>
</file>